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65" windowHeight="11340" activeTab="1"/>
  </bookViews>
  <sheets>
    <sheet name="перечень мероприятий уточнение" sheetId="1" r:id="rId1"/>
    <sheet name="показатели" sheetId="2" r:id="rId2"/>
  </sheets>
  <definedNames>
    <definedName name="_xlnm.Print_Titles" localSheetId="0">'перечень мероприятий уточнение'!$4:$6</definedName>
    <definedName name="_xlnm.Print_Titles" localSheetId="1">'показатели'!$3:$5</definedName>
  </definedNames>
  <calcPr fullCalcOnLoad="1"/>
</workbook>
</file>

<file path=xl/sharedStrings.xml><?xml version="1.0" encoding="utf-8"?>
<sst xmlns="http://schemas.openxmlformats.org/spreadsheetml/2006/main" count="426" uniqueCount="215">
  <si>
    <t>№ п/п</t>
  </si>
  <si>
    <t xml:space="preserve">Мероприятия программы </t>
  </si>
  <si>
    <t>Источник финансирования</t>
  </si>
  <si>
    <t>всего</t>
  </si>
  <si>
    <t>Задача 1. Совершенствование нормативной правовой базы,  форм и механизмов взаимодействия органов местного самоуправления, субъектов малого и среднего предпринимательства, организаций, образующих инфраструктуру поддержки субъектов малого и среднего предпринимательства</t>
  </si>
  <si>
    <t xml:space="preserve">Итого по задаче 1 </t>
  </si>
  <si>
    <t xml:space="preserve">Организация мониторинга деятельности малого и среднего предпринимательства в городе Югорске в целях определения приоритетных направлений развития и формирования благоприятного общественного мнения о малом и среднем предпринимательстве </t>
  </si>
  <si>
    <t>бюджет автономного округа</t>
  </si>
  <si>
    <t xml:space="preserve">Проведение образовательных мероприятий для Субъектов и Организаций </t>
  </si>
  <si>
    <t xml:space="preserve">Развитие молодежного предпринимательства </t>
  </si>
  <si>
    <t>Финансовая поддержка Субъектов по приобретению оборудования (основных средств) и лицензионных программных продуктов</t>
  </si>
  <si>
    <t>Финансовая поддержка Субъектов по обязательной и добровольной сертификации пищевой продукции и продовольственного сырья</t>
  </si>
  <si>
    <t xml:space="preserve">Предоставление грантовой поддержки социальному предпринимательству </t>
  </si>
  <si>
    <t>Возмещение затрат социальному предпринимательству и семейному бизнесу</t>
  </si>
  <si>
    <t xml:space="preserve">Грантовая поддержка начинающих предпринимателей 
</t>
  </si>
  <si>
    <t xml:space="preserve">Финансовая поддержка Субъектов, осуществляющих производство, реализацию товаров и услуг в социально значимых видах деятельности, определенных муниципальным образованием, в части компенсации арендных платежей за нежилые помещения и по предоставленным консалтинговым услугам
</t>
  </si>
  <si>
    <t>Финансовые затраты на реализацию, тыс. рублей</t>
  </si>
  <si>
    <t>Всего</t>
  </si>
  <si>
    <t>Задача 2. Совершенствование механизмов финансовой и имущественной поддержки. Формирование благоприятного общественного мнения о малом и среднем предпринимательстве</t>
  </si>
  <si>
    <t xml:space="preserve">Создание условий для развития Субъектов, осуществляющих деятельность в следующих направлениях: экология, быстровозводимое домостроение, крестьянские (фермерские) хозяйства, переработка леса, сбор и переработка дикоросов,   переработка отходов, рыбодобыча, рыбопереработка, ремесленническая деятельность, въездной и внутренний туризм
</t>
  </si>
  <si>
    <t>Цель: Создание условий для  предоставления государственных и муниципальных услуг по принципу «одного окна»</t>
  </si>
  <si>
    <t>Осуществление полномочий по государственному управлению охраной труда</t>
  </si>
  <si>
    <t>Управление экономической политики администрации города</t>
  </si>
  <si>
    <t>Без финансирования</t>
  </si>
  <si>
    <t>Ведение реестра субъектов малого и среднего предпринимательства - получателей поддержки</t>
  </si>
  <si>
    <t>Организация работы Координационного совета по  развитию малого и среднего предпринимательства</t>
  </si>
  <si>
    <t xml:space="preserve">Предоставление в пользование муниципального имущества согласно утвержденному реестру
</t>
  </si>
  <si>
    <t>Департамент муниципальной собственности и градостроительства администрации города Югорска</t>
  </si>
  <si>
    <t>Цель: 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</si>
  <si>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 xml:space="preserve">Анализ нормативных правовых актов с целью совершенствования законодательства, регулирующего деятельность Субъектов </t>
  </si>
  <si>
    <t>Взаимодействие с организациями образующими инфраструктуру поддержки субъектов малого и среднего предпринимательства, Советом предпринимателей, организация межмуниципального сотрудничества</t>
  </si>
  <si>
    <t xml:space="preserve">Обеспечение функционирования (наполнения актуальной информацией) раздела «Для бизнеса» на портале города Югорска </t>
  </si>
  <si>
    <t>Итого по Задаче 2</t>
  </si>
  <si>
    <t>Проведение мониторинга коллективно-договорного регулирования социально-трудовых отношений</t>
  </si>
  <si>
    <t>Организация и проведение городских конференций, семинаров, совещаний по вопросам трудовых отношений и охраны труда</t>
  </si>
  <si>
    <t>Обеспечение условий и организация деятельности муниципальной трехсторонней комиссии по регулированию социально - трудовых отношений</t>
  </si>
  <si>
    <t>Организация работы по контролю за проведением аттестации рабочих мест по условиям труда, с последующей сертификацией муниципальных учреждений и предприятий</t>
  </si>
  <si>
    <t xml:space="preserve">Подготовка ежегодных аналитических докладов о состоянии и мерах по улучшению охраны труда,  снижению производственного травматизма, профессиональных заболеваний  в муниципальном образовании  </t>
  </si>
  <si>
    <t>Формирование городского реестра специалистов по охране труда, для оказания услуг  по оформлению документации и организации работы по охране труда субъектам малого и среднего предпринимательства, не имеющих служб охраны труда</t>
  </si>
  <si>
    <t>Совершенствование нормативной правовой базы по вопросам социально-трудовых отношений в пределах полномочий</t>
  </si>
  <si>
    <t>Проведение координационных мероприятий в муниципальных организациях города  по соблюдению действующих законодательных и иных нормативных правовых актов в сфере норм трудового права</t>
  </si>
  <si>
    <t xml:space="preserve">Организация работы межведомственной комиссии  по охране труда и комиссии по вопросам социально-экономического развития муниципального образования   </t>
  </si>
  <si>
    <t>Итого по задаче 1:</t>
  </si>
  <si>
    <t>Итого по задаче 2:</t>
  </si>
  <si>
    <t>местный бюджет</t>
  </si>
  <si>
    <t>Подпрограмма  II "Развитие малого и среднего предпринимательства"</t>
  </si>
  <si>
    <t>Итого по задаче 1</t>
  </si>
  <si>
    <t>Итого по Подпрограмме I:</t>
  </si>
  <si>
    <t>Разработка, анализ нормативных правовых актов и их актуализация с целью обеспечения исполнения функций и полномочий учредителя МФЦ</t>
  </si>
  <si>
    <t>Итого по Подпрограмме III:</t>
  </si>
  <si>
    <t>Итого по Подпрограмме II:</t>
  </si>
  <si>
    <t xml:space="preserve">Подпрограмма IV «Предоставление государственных и муниципальных услуг через многофункциональный центр (МФЦ)» </t>
  </si>
  <si>
    <t>Итого по Подпрограмме IV:</t>
  </si>
  <si>
    <t>Итого по Подпрограмме V:</t>
  </si>
  <si>
    <t>Итого по задаче 2</t>
  </si>
  <si>
    <t>Задача 2. Обеспечение реализации отдельных государственных полномочий по государственному управлению охраной труда</t>
  </si>
  <si>
    <t>Задача 1. Развитие социального партнерства</t>
  </si>
  <si>
    <t>Подпрограмма I« Совершенствование системы муниципального стратегического управления»</t>
  </si>
  <si>
    <t>Разработка прогнозов социально-экономического развития муниципального образования городской округ город Югорск</t>
  </si>
  <si>
    <t>Корректировка Стратегии социльно-экономического развития муниципального образования городской округ город Югорск</t>
  </si>
  <si>
    <t>Внедрение механизма общественного обсуждения разработки и мониторинга реализации документов стратегического планирования</t>
  </si>
  <si>
    <t>Анализ (мониторинг) социально-экономического развития муниципального образования городской округ город Югорск</t>
  </si>
  <si>
    <t>Формирование перечня муниципальных программ  города Югорска в соответствии с приоритетами социально-экономического развития муниципального образования городской округ город Югорск</t>
  </si>
  <si>
    <t>Подпрограмма III «Развитие агропромышленного комплекса»</t>
  </si>
  <si>
    <t>федеральный бюджет</t>
  </si>
  <si>
    <t xml:space="preserve">местный бюджет </t>
  </si>
  <si>
    <t>Предоставление субсидий на развитие растениеводства, переработки и реализации продукции растениеводства</t>
  </si>
  <si>
    <t>Предоставление субсидий на развитие животноводства, переработки и реализации продукции животноводства</t>
  </si>
  <si>
    <t>Предоставление субсидий на развитие мясного скотоводства</t>
  </si>
  <si>
    <t>Предоставление субсидий на поддержку малых форм хозяйствования</t>
  </si>
  <si>
    <t>Предоставление субсидий на развитие системы заготовки и переработки дикоросов</t>
  </si>
  <si>
    <t>3.1.</t>
  </si>
  <si>
    <t>3.2.</t>
  </si>
  <si>
    <t>3.3.</t>
  </si>
  <si>
    <t>3.4.</t>
  </si>
  <si>
    <t>3.5.</t>
  </si>
  <si>
    <t>Наименование показателей результатов</t>
  </si>
  <si>
    <t>Ед. измерения</t>
  </si>
  <si>
    <t>Показатели непосредственных результатов</t>
  </si>
  <si>
    <t>Показатели конечных результатов</t>
  </si>
  <si>
    <t>%</t>
  </si>
  <si>
    <t>№</t>
  </si>
  <si>
    <t>Базовый показатель на начало реализации программы</t>
  </si>
  <si>
    <t>Значение показателя по годам</t>
  </si>
  <si>
    <t>Целевое значение показателя на момент окончания действия программы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</si>
  <si>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</si>
  <si>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</si>
  <si>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</si>
  <si>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</si>
  <si>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</si>
  <si>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</si>
  <si>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</si>
  <si>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Доля размещенной в сети Интернет информации в общем объеме обязательной к размещению в соответствии с действующим законодательством и муниципальными правовыми актами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</si>
  <si>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</si>
  <si>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</si>
  <si>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</si>
  <si>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</si>
  <si>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</si>
  <si>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</si>
  <si>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</si>
  <si>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</si>
  <si>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</si>
  <si>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</si>
  <si>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</si>
  <si>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</si>
  <si>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</si>
  <si>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</si>
  <si>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</si>
  <si>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</si>
  <si>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Формирование системы мониторинга качества и доступности государственных и муниципальных услуг предоставление которых организуется в МФЦ</t>
  </si>
  <si>
    <t>Предоставление субсидии на выполнение муниципального задания МАУ "МФЦ"</t>
  </si>
  <si>
    <t>Таблица 5</t>
  </si>
  <si>
    <t>в том числе</t>
  </si>
  <si>
    <t xml:space="preserve">Ответственный исполнитель/ соисполнитель </t>
  </si>
  <si>
    <t>1.1.</t>
  </si>
  <si>
    <t>1.2.</t>
  </si>
  <si>
    <t>без финансирования</t>
  </si>
  <si>
    <t>1.3.</t>
  </si>
  <si>
    <t>1.4.</t>
  </si>
  <si>
    <t>1.5.</t>
  </si>
  <si>
    <t>1.6.</t>
  </si>
  <si>
    <t>1.7.</t>
  </si>
  <si>
    <t>Отдел по бухгалтерскому учету и отчетности</t>
  </si>
  <si>
    <t>Задача 1.  Обеспечение исполнения отдельного государственного полномочия по поддержке сельскохозяйственных производителей</t>
  </si>
  <si>
    <t>Управление экономической политики *</t>
  </si>
  <si>
    <t xml:space="preserve">Управление экономической политики </t>
  </si>
  <si>
    <t>4.1.</t>
  </si>
  <si>
    <t>4.2.</t>
  </si>
  <si>
    <t>4.3.</t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</si>
  <si>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</si>
  <si>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</si>
  <si>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</si>
  <si>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</si>
  <si>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</si>
  <si>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</si>
  <si>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</si>
  <si>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</si>
  <si>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</si>
  <si>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</si>
  <si>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t>5.11.</t>
  </si>
  <si>
    <t>5.12.</t>
  </si>
  <si>
    <t>Управление экономической политики</t>
  </si>
  <si>
    <t>Итого по муниципальной программе:</t>
  </si>
  <si>
    <t>в том числе:</t>
  </si>
  <si>
    <t xml:space="preserve">Ответственный исполнитель </t>
  </si>
  <si>
    <t>Соисполнитель</t>
  </si>
  <si>
    <t>Таблица 4</t>
  </si>
  <si>
    <t>Наличие  Стратегии социально-экономического развития муниципального образования городской округ город Югорск</t>
  </si>
  <si>
    <t>Наличие системы целеполагающих документов, актуализированных (приведенных в соответствие) действующему законодательству, приоритетам развития автономного округа и муниципального образования</t>
  </si>
  <si>
    <t>Уровень отклонения фактических параметров основных показателей социально – экономического развития города за отчетный год от параметров, утвержденных в прогнозе социально – экономического развития на соответствующий финансовый год</t>
  </si>
  <si>
    <r>
      <t xml:space="preserve"> </t>
    </r>
    <r>
      <rPr>
        <sz val="12"/>
        <color indexed="8"/>
        <rFont val="Calibri"/>
        <family val="2"/>
      </rPr>
      <t>≤</t>
    </r>
    <r>
      <rPr>
        <sz val="12"/>
        <color indexed="8"/>
        <rFont val="Times New Roman"/>
        <family val="1"/>
      </rPr>
      <t xml:space="preserve"> 20</t>
    </r>
  </si>
  <si>
    <t xml:space="preserve"> ≤ 20</t>
  </si>
  <si>
    <t>Количество малых (микро)  и средних предприятий</t>
  </si>
  <si>
    <t xml:space="preserve">Количество индивидуальных предпринимателей </t>
  </si>
  <si>
    <t>Оборот  малых (микро) и средних предприятий</t>
  </si>
  <si>
    <t>единиц</t>
  </si>
  <si>
    <t>млн. руб.</t>
  </si>
  <si>
    <t>Количество получателей государственной поддержки осуществляющих производство сельскохозяйственной продукции</t>
  </si>
  <si>
    <t>Среднее время ожидания в очереди для подачи (получения) документов по предоставлению государственных и муниципальных услуг</t>
  </si>
  <si>
    <t>Цель: Повышение качества стратегического планирования и управления</t>
  </si>
  <si>
    <t>Цель:  Устойчивое развитие агропромышленного комплекса</t>
  </si>
  <si>
    <t>Освоение средств, переданных на исполнение отдельного государственного полномочия по поддержке сельскохозяйственных производителей</t>
  </si>
  <si>
    <t>Наличие системы муниципальных правовых актов, соответствующих действующему законодательству, обеспечивающих деятельность МАУ "МФЦ"</t>
  </si>
  <si>
    <t>минуты</t>
  </si>
  <si>
    <t xml:space="preserve">Количество заключенных  коллективных договоров и прошедших уведомительную регистрацию в администрации города Югорска  </t>
  </si>
  <si>
    <t xml:space="preserve">Количество аттестованных рабочих мест в организациях города Югорска </t>
  </si>
  <si>
    <t xml:space="preserve">Количество организаций города Югорска, подавших в установленном порядке декларацию соответствия условий труда государственным нормативным требованиям охраны труда </t>
  </si>
  <si>
    <t>Количество работодателей, заключивших с администрацией города Югорска Соглашения о проведении координационных администрацией города мероприятий в сфере труда</t>
  </si>
  <si>
    <t xml:space="preserve">Удельный вес заключенных коллективных договоров от общего количества зарегистрированных  организаций на территории города Югорска </t>
  </si>
  <si>
    <t xml:space="preserve">Удельный вес работников занятых на рабочих местах, прошедших аттестацию по условиям труда, от общего количества занятых в экономике города </t>
  </si>
  <si>
    <t>тыс. мест</t>
  </si>
  <si>
    <t>чел.</t>
  </si>
  <si>
    <t>Цель: Реализация основных направлений государственной политики в области социально-трудовых отношений и охраны труда</t>
  </si>
  <si>
    <t>Доля работников, занятых во вредных и (или) опасных условиях труда, работающих в организациях города Югорска,  прошедших периодический  медицинский осмотр, от общего количества работников, подлежащих прохождению периодических медосмотров</t>
  </si>
  <si>
    <t>Подпрограмма I «Совершенствование системы муниципального стратегического управления»</t>
  </si>
  <si>
    <r>
      <t xml:space="preserve">Количество обращений граждан на получение государственных и муниципальных услуг в многофункциональном центре </t>
    </r>
    <r>
      <rPr>
        <vertAlign val="superscript"/>
        <sz val="10"/>
        <color indexed="8"/>
        <rFont val="Times New Roman"/>
        <family val="1"/>
      </rPr>
      <t>1</t>
    </r>
  </si>
  <si>
    <t>Указ Президента Российской Федерации от 7 мая 2012 года № 601 «Об основных направлениях совершенствования системы государственного управления».</t>
  </si>
  <si>
    <t>Указ Президента Российской Федерации от 28 апреля 2008 года № 607 «Об оценке эффективности деятельности органов местного самоуправления городских округов и муниципальных районов».</t>
  </si>
  <si>
    <r>
      <t>Количество субъектов малого и среднего предпринимательства на 10 тыс. населения города Югорска</t>
    </r>
    <r>
      <rPr>
        <vertAlign val="superscript"/>
        <sz val="10"/>
        <color indexed="8"/>
        <rFont val="Times New Roman"/>
        <family val="1"/>
      </rPr>
      <t>2</t>
    </r>
  </si>
  <si>
    <t>Организация и проведение  городских смотров-конкурсов состояния условий и охраны труда  в организациях муниципального образования, конкурсов  профессионального мастерства среди специалистов и уполномоченных по охране труда муниципальных организаций города  Югорска</t>
  </si>
  <si>
    <t xml:space="preserve"> Организация обучения и проведения проверки знаний по охране труда и промышленной безопасности руководителей и специалистов муниципальных организаций города Югорска, руководителей и специалистов организаций иных форм собственности в установленном порядке</t>
  </si>
  <si>
    <t>≥ 5</t>
  </si>
  <si>
    <r>
      <rPr>
        <sz val="10"/>
        <color indexed="8"/>
        <rFont val="Calibri"/>
        <family val="2"/>
      </rPr>
      <t>≥</t>
    </r>
    <r>
      <rPr>
        <sz val="10"/>
        <color indexed="8"/>
        <rFont val="Times New Roman"/>
        <family val="1"/>
      </rPr>
      <t xml:space="preserve"> 5</t>
    </r>
  </si>
  <si>
    <r>
      <rPr>
        <sz val="10"/>
        <color indexed="8"/>
        <rFont val="Calibri"/>
        <family val="2"/>
      </rPr>
      <t>≤</t>
    </r>
    <r>
      <rPr>
        <sz val="10"/>
        <color indexed="8"/>
        <rFont val="Times New Roman"/>
        <family val="1"/>
      </rPr>
      <t xml:space="preserve"> 15</t>
    </r>
  </si>
  <si>
    <r>
      <t>Уровень удовлетворенности граждан качеством предоставления государственных и муниципальных услуг  в МФЦ</t>
    </r>
    <r>
      <rPr>
        <vertAlign val="superscript"/>
        <sz val="10"/>
        <color indexed="8"/>
        <rFont val="Times New Roman"/>
        <family val="1"/>
      </rPr>
      <t>1</t>
    </r>
  </si>
  <si>
    <t>Департамент муниципальной собственности и градостроительства</t>
  </si>
  <si>
    <t>Департамент жилищно-коммунального и строительного комплекса</t>
  </si>
  <si>
    <t>Департамент финансов</t>
  </si>
  <si>
    <t xml:space="preserve">Управление информационной политики </t>
  </si>
  <si>
    <t>Управление по физической культуре, спорту, работе с детьми и молодежью</t>
  </si>
  <si>
    <t>Управление образования</t>
  </si>
  <si>
    <t>Управление культуры</t>
  </si>
  <si>
    <t>Управление жилищной политики</t>
  </si>
  <si>
    <t>Управление по вопросам муниципальной службы, кадров и архивов</t>
  </si>
  <si>
    <t>Отдел по здравоохранению и социальным вопросам</t>
  </si>
  <si>
    <t>* Соисполнителями мероприятия являются органы и структурные подразделения администрации города Югорска:</t>
  </si>
  <si>
    <t>тыс. рублей</t>
  </si>
  <si>
    <t>Оборот предприятий малого и среднего предпринимательства  на одного жителя города</t>
  </si>
  <si>
    <r>
      <t>Доля среднесписочной численности занятых на малых и средних предприятиях в общей численности работающих</t>
    </r>
    <r>
      <rPr>
        <vertAlign val="superscript"/>
        <sz val="10"/>
        <color indexed="8"/>
        <rFont val="Times New Roman"/>
        <family val="1"/>
      </rPr>
      <t>2</t>
    </r>
  </si>
  <si>
    <t>Обеспечение деятельности администрации города Югорска и обеспечивающих учреждений</t>
  </si>
  <si>
    <t>Задача 2.  Повышение качества анализа и разработки (уточнения) стратегии, прогнозов, мониторингов социально-экономического развития города Югорска, муниципальных программ и ведомственных целевых программ города Югорска, повышение качества муниципального управления и администрирования госполномочий</t>
  </si>
  <si>
    <t>Разработка Стратегии социльно-экономического развития муниципального образования городской округ город Югорск до 2020 года и на период до 2030 года</t>
  </si>
  <si>
    <t>Задача 1. Формирование системы целеполагающих документов муниципального образования</t>
  </si>
  <si>
    <t>Задача 1. Совершенствование нормативной правовой базы регулирующей вопросы предоставления государственных и муниципальных услуг через многофункциональный центр</t>
  </si>
  <si>
    <t>Задача 2. Оптимизация предоставления государственных и муниципальных услуг путем организации  их предоставления по принципу «одного окна»</t>
  </si>
  <si>
    <t>Задача 1. Совершенствование нормативной правовой базы регулирующей вопросы предоставления государственных и муниципальных услуг через  многофункциональный центр</t>
  </si>
  <si>
    <t>Задача 2. Оптимизация предоставления государственных и муниципальных услуг путем организации их предоставления по принципу «одного окна»</t>
  </si>
  <si>
    <t>Подпрограмма  II  «Развитие малого и среднего предпринимательства»</t>
  </si>
  <si>
    <t>Подпрограмма  V  «Совершенствование социально-трудовых отношений и охраны труда»</t>
  </si>
  <si>
    <t>Подпрограмма  V «Совершенствование социально-трудовых отношений и охраны труда»</t>
  </si>
  <si>
    <t>Цель:  Повышение качества стратегического планирования и управления</t>
  </si>
  <si>
    <t>Подпрограмма  V   «Совершенствование социально-трудовых отношений и охраны труда»</t>
  </si>
  <si>
    <t>Наличие нормативно-правовых актов, необходимых для исполнения полномочий в сфере развития малого и среднего предпринимательства, соответствующих действующему законодательству</t>
  </si>
  <si>
    <t>Перечень мероприятий муниципальной программы города Югорска
  «Социально-экономическое развитие и совершенствование государственного и муниципального управления в городе Югорске на 2014-2020 годы»</t>
  </si>
  <si>
    <t>Система показателей, характеризующих результаты реализации муниципальной программы 
  «Социально-экономическое развитие и совершенствование государственного и муниципального управления в городе Югорске  
на 2014-2020 годы»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</si>
</sst>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"/>
    <numFmt numFmtId="171" formatCode="0.000"/>
    <numFmt numFmtId="172" formatCode="0.000000"/>
    <numFmt numFmtId="173" formatCode="0.00000"/>
    <numFmt numFmtId="174" formatCode="0.00000000"/>
    <numFmt numFmtId="175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/>
    </xf>
    <xf numFmtId="164" fontId="50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top"/>
    </xf>
    <xf numFmtId="0" fontId="49" fillId="0" borderId="10" xfId="0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 wrapText="1"/>
    </xf>
    <xf numFmtId="164" fontId="49" fillId="0" borderId="10" xfId="0" applyNumberFormat="1" applyFont="1" applyBorder="1" applyAlignment="1">
      <alignment wrapText="1"/>
    </xf>
    <xf numFmtId="164" fontId="49" fillId="0" borderId="10" xfId="0" applyNumberFormat="1" applyFont="1" applyFill="1" applyBorder="1" applyAlignment="1">
      <alignment wrapText="1"/>
    </xf>
    <xf numFmtId="0" fontId="50" fillId="0" borderId="0" xfId="0" applyFont="1" applyFill="1" applyAlignment="1">
      <alignment vertical="top"/>
    </xf>
    <xf numFmtId="0" fontId="50" fillId="0" borderId="10" xfId="0" applyFont="1" applyFill="1" applyBorder="1" applyAlignment="1">
      <alignment horizontal="center" vertical="center"/>
    </xf>
    <xf numFmtId="0" fontId="50" fillId="0" borderId="0" xfId="0" applyFont="1" applyFill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49" fillId="0" borderId="0" xfId="0" applyFont="1" applyFill="1" applyAlignment="1">
      <alignment horizontal="center" wrapText="1"/>
    </xf>
    <xf numFmtId="0" fontId="49" fillId="0" borderId="0" xfId="0" applyFont="1" applyAlignment="1">
      <alignment wrapText="1"/>
    </xf>
    <xf numFmtId="0" fontId="52" fillId="0" borderId="0" xfId="0" applyFont="1" applyAlignment="1">
      <alignment wrapText="1"/>
    </xf>
    <xf numFmtId="0" fontId="50" fillId="0" borderId="0" xfId="0" applyFont="1" applyFill="1" applyAlignment="1">
      <alignment vertical="top" wrapText="1"/>
    </xf>
    <xf numFmtId="0" fontId="49" fillId="0" borderId="0" xfId="0" applyFont="1" applyFill="1" applyBorder="1" applyAlignment="1">
      <alignment vertical="top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right" vertical="top"/>
    </xf>
    <xf numFmtId="0" fontId="51" fillId="0" borderId="14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164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165" fontId="49" fillId="0" borderId="0" xfId="0" applyNumberFormat="1" applyFont="1" applyFill="1" applyAlignment="1">
      <alignment/>
    </xf>
    <xf numFmtId="0" fontId="49" fillId="0" borderId="14" xfId="0" applyFont="1" applyFill="1" applyBorder="1" applyAlignment="1">
      <alignment horizontal="center"/>
    </xf>
    <xf numFmtId="0" fontId="50" fillId="0" borderId="14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justify" vertical="center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164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164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16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/>
    </xf>
    <xf numFmtId="164" fontId="49" fillId="0" borderId="10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 wrapText="1"/>
    </xf>
    <xf numFmtId="164" fontId="49" fillId="0" borderId="14" xfId="0" applyNumberFormat="1" applyFont="1" applyFill="1" applyBorder="1" applyAlignment="1">
      <alignment horizontal="center" vertical="center"/>
    </xf>
    <xf numFmtId="165" fontId="49" fillId="0" borderId="10" xfId="0" applyNumberFormat="1" applyFont="1" applyFill="1" applyBorder="1" applyAlignment="1">
      <alignment horizontal="center" vertical="center"/>
    </xf>
    <xf numFmtId="165" fontId="50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65" fontId="49" fillId="0" borderId="15" xfId="0" applyNumberFormat="1" applyFont="1" applyBorder="1" applyAlignment="1">
      <alignment horizontal="center" vertical="center"/>
    </xf>
    <xf numFmtId="165" fontId="49" fillId="0" borderId="15" xfId="0" applyNumberFormat="1" applyFont="1" applyFill="1" applyBorder="1" applyAlignment="1">
      <alignment horizontal="center" vertical="center"/>
    </xf>
    <xf numFmtId="165" fontId="49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/>
    </xf>
    <xf numFmtId="165" fontId="50" fillId="0" borderId="10" xfId="0" applyNumberFormat="1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4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64" fontId="49" fillId="0" borderId="14" xfId="0" applyNumberFormat="1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164" fontId="50" fillId="0" borderId="14" xfId="0" applyNumberFormat="1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164" fontId="49" fillId="0" borderId="10" xfId="0" applyNumberFormat="1" applyFont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/>
    </xf>
    <xf numFmtId="0" fontId="49" fillId="0" borderId="14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left" vertical="center"/>
    </xf>
    <xf numFmtId="0" fontId="49" fillId="0" borderId="16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left" vertical="center"/>
    </xf>
    <xf numFmtId="0" fontId="49" fillId="0" borderId="15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/>
    </xf>
    <xf numFmtId="0" fontId="49" fillId="0" borderId="16" xfId="0" applyFont="1" applyFill="1" applyBorder="1" applyAlignment="1">
      <alignment horizontal="center"/>
    </xf>
    <xf numFmtId="0" fontId="49" fillId="0" borderId="14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left"/>
    </xf>
    <xf numFmtId="0" fontId="50" fillId="0" borderId="12" xfId="0" applyFont="1" applyFill="1" applyBorder="1" applyAlignment="1">
      <alignment horizontal="center"/>
    </xf>
    <xf numFmtId="0" fontId="50" fillId="0" borderId="17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5" xfId="0" applyFont="1" applyFill="1" applyBorder="1" applyAlignment="1">
      <alignment horizontal="left" vertical="center" wrapText="1"/>
    </xf>
    <xf numFmtId="49" fontId="50" fillId="0" borderId="12" xfId="0" applyNumberFormat="1" applyFont="1" applyFill="1" applyBorder="1" applyAlignment="1">
      <alignment horizontal="center" vertical="top" wrapText="1"/>
    </xf>
    <xf numFmtId="49" fontId="50" fillId="0" borderId="17" xfId="0" applyNumberFormat="1" applyFont="1" applyFill="1" applyBorder="1" applyAlignment="1">
      <alignment horizontal="center" vertical="top" wrapText="1"/>
    </xf>
    <xf numFmtId="49" fontId="50" fillId="0" borderId="13" xfId="0" applyNumberFormat="1" applyFont="1" applyFill="1" applyBorder="1" applyAlignment="1">
      <alignment horizontal="center" vertical="top" wrapText="1"/>
    </xf>
    <xf numFmtId="2" fontId="50" fillId="0" borderId="12" xfId="0" applyNumberFormat="1" applyFont="1" applyFill="1" applyBorder="1" applyAlignment="1">
      <alignment horizontal="center" vertical="top" wrapText="1"/>
    </xf>
    <xf numFmtId="2" fontId="50" fillId="0" borderId="17" xfId="0" applyNumberFormat="1" applyFont="1" applyFill="1" applyBorder="1" applyAlignment="1">
      <alignment horizontal="center" vertical="top" wrapText="1"/>
    </xf>
    <xf numFmtId="2" fontId="50" fillId="0" borderId="13" xfId="0" applyNumberFormat="1" applyFont="1" applyFill="1" applyBorder="1" applyAlignment="1">
      <alignment horizontal="center" vertical="top" wrapText="1"/>
    </xf>
    <xf numFmtId="0" fontId="50" fillId="0" borderId="12" xfId="0" applyNumberFormat="1" applyFont="1" applyBorder="1" applyAlignment="1">
      <alignment horizontal="center" vertical="top" wrapText="1"/>
    </xf>
    <xf numFmtId="0" fontId="50" fillId="0" borderId="17" xfId="0" applyNumberFormat="1" applyFont="1" applyBorder="1" applyAlignment="1">
      <alignment horizontal="center" vertical="top" wrapText="1"/>
    </xf>
    <xf numFmtId="0" fontId="50" fillId="0" borderId="13" xfId="0" applyNumberFormat="1" applyFont="1" applyBorder="1" applyAlignment="1">
      <alignment horizontal="center" vertical="top" wrapText="1"/>
    </xf>
    <xf numFmtId="0" fontId="50" fillId="0" borderId="0" xfId="0" applyFont="1" applyFill="1" applyAlignment="1">
      <alignment horizontal="center" vertical="top"/>
    </xf>
    <xf numFmtId="0" fontId="50" fillId="0" borderId="0" xfId="0" applyFont="1" applyFill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 wrapText="1"/>
    </xf>
    <xf numFmtId="49" fontId="50" fillId="0" borderId="15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9" fontId="50" fillId="0" borderId="17" xfId="0" applyNumberFormat="1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 horizontal="right"/>
    </xf>
    <xf numFmtId="0" fontId="49" fillId="0" borderId="18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2" fontId="49" fillId="0" borderId="12" xfId="0" applyNumberFormat="1" applyFont="1" applyFill="1" applyBorder="1" applyAlignment="1">
      <alignment horizontal="center" vertical="top" wrapText="1"/>
    </xf>
    <xf numFmtId="2" fontId="49" fillId="0" borderId="17" xfId="0" applyNumberFormat="1" applyFont="1" applyFill="1" applyBorder="1" applyAlignment="1">
      <alignment horizontal="center" vertical="top" wrapText="1"/>
    </xf>
    <xf numFmtId="2" fontId="49" fillId="0" borderId="13" xfId="0" applyNumberFormat="1" applyFont="1" applyFill="1" applyBorder="1" applyAlignment="1">
      <alignment horizontal="center" vertical="top" wrapText="1"/>
    </xf>
    <xf numFmtId="0" fontId="50" fillId="0" borderId="15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1"/>
  <sheetViews>
    <sheetView zoomScale="89" zoomScaleNormal="89" zoomScaleSheetLayoutView="100" zoomScalePageLayoutView="0" workbookViewId="0" topLeftCell="A1">
      <selection activeCell="N11" sqref="N11"/>
    </sheetView>
  </sheetViews>
  <sheetFormatPr defaultColWidth="9.140625" defaultRowHeight="15"/>
  <cols>
    <col min="1" max="1" width="7.00390625" style="2" customWidth="1"/>
    <col min="2" max="2" width="72.00390625" style="2" customWidth="1"/>
    <col min="3" max="3" width="19.57421875" style="2" customWidth="1"/>
    <col min="4" max="4" width="18.8515625" style="2" customWidth="1"/>
    <col min="5" max="5" width="11.00390625" style="2" customWidth="1"/>
    <col min="6" max="6" width="10.140625" style="2" bestFit="1" customWidth="1"/>
    <col min="7" max="7" width="11.57421875" style="2" customWidth="1"/>
    <col min="8" max="8" width="12.28125" style="2" customWidth="1"/>
    <col min="9" max="9" width="10.57421875" style="2" customWidth="1"/>
    <col min="10" max="10" width="10.421875" style="2" customWidth="1"/>
    <col min="11" max="11" width="10.7109375" style="2" customWidth="1"/>
    <col min="12" max="12" width="10.140625" style="2" customWidth="1"/>
    <col min="13" max="17" width="9.140625" style="2" customWidth="1"/>
    <col min="18" max="16384" width="9.140625" style="2" customWidth="1"/>
  </cols>
  <sheetData>
    <row r="1" spans="1:12" ht="15" customHeight="1">
      <c r="A1" s="26"/>
      <c r="B1" s="26"/>
      <c r="C1" s="26"/>
      <c r="D1" s="26"/>
      <c r="E1" s="26"/>
      <c r="F1" s="26"/>
      <c r="G1" s="26"/>
      <c r="H1" s="26"/>
      <c r="I1" s="13"/>
      <c r="J1" s="13"/>
      <c r="K1" s="138" t="s">
        <v>111</v>
      </c>
      <c r="L1" s="138"/>
    </row>
    <row r="2" spans="1:12" ht="37.5" customHeight="1">
      <c r="A2" s="139" t="s">
        <v>213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4" customHeight="1">
      <c r="A3" s="27"/>
      <c r="B3" s="27"/>
      <c r="C3" s="27"/>
      <c r="D3" s="27"/>
      <c r="E3" s="27"/>
      <c r="F3" s="27"/>
      <c r="G3" s="27"/>
      <c r="H3" s="27"/>
      <c r="I3" s="13"/>
      <c r="J3" s="13"/>
      <c r="K3" s="13"/>
      <c r="L3" s="13"/>
    </row>
    <row r="4" spans="1:12" ht="30" customHeight="1">
      <c r="A4" s="140" t="s">
        <v>0</v>
      </c>
      <c r="B4" s="140" t="s">
        <v>1</v>
      </c>
      <c r="C4" s="143" t="s">
        <v>113</v>
      </c>
      <c r="D4" s="144" t="s">
        <v>16</v>
      </c>
      <c r="E4" s="145"/>
      <c r="F4" s="145"/>
      <c r="G4" s="145"/>
      <c r="H4" s="145"/>
      <c r="I4" s="145"/>
      <c r="J4" s="145"/>
      <c r="K4" s="145"/>
      <c r="L4" s="146"/>
    </row>
    <row r="5" spans="1:12" ht="18" customHeight="1">
      <c r="A5" s="141"/>
      <c r="B5" s="141"/>
      <c r="C5" s="143"/>
      <c r="D5" s="147" t="s">
        <v>2</v>
      </c>
      <c r="E5" s="147" t="s">
        <v>112</v>
      </c>
      <c r="F5" s="147"/>
      <c r="G5" s="147"/>
      <c r="H5" s="147"/>
      <c r="I5" s="147"/>
      <c r="J5" s="147"/>
      <c r="K5" s="147"/>
      <c r="L5" s="147"/>
    </row>
    <row r="6" spans="1:23" ht="29.25" customHeight="1">
      <c r="A6" s="142"/>
      <c r="B6" s="142"/>
      <c r="C6" s="143"/>
      <c r="D6" s="147"/>
      <c r="E6" s="14" t="s">
        <v>17</v>
      </c>
      <c r="F6" s="14" t="s">
        <v>85</v>
      </c>
      <c r="G6" s="14" t="s">
        <v>86</v>
      </c>
      <c r="H6" s="14" t="s">
        <v>87</v>
      </c>
      <c r="I6" s="14" t="s">
        <v>88</v>
      </c>
      <c r="J6" s="14" t="s">
        <v>89</v>
      </c>
      <c r="K6" s="14" t="s">
        <v>90</v>
      </c>
      <c r="L6" s="14" t="s">
        <v>91</v>
      </c>
      <c r="P6" s="18"/>
      <c r="Q6" s="18"/>
      <c r="R6" s="18"/>
      <c r="S6" s="18"/>
      <c r="T6" s="18"/>
      <c r="U6" s="18"/>
      <c r="V6" s="18"/>
      <c r="W6" s="18"/>
    </row>
    <row r="7" spans="1:23" ht="15.75">
      <c r="A7" s="129" t="s">
        <v>210</v>
      </c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1"/>
      <c r="P7" s="20"/>
      <c r="Q7" s="20"/>
      <c r="R7" s="20"/>
      <c r="S7" s="21"/>
      <c r="T7" s="21"/>
      <c r="U7" s="21"/>
      <c r="V7" s="21"/>
      <c r="W7" s="21"/>
    </row>
    <row r="8" spans="1:23" ht="15.75">
      <c r="A8" s="129" t="s">
        <v>57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1"/>
      <c r="P8" s="20"/>
      <c r="Q8" s="20"/>
      <c r="R8" s="20"/>
      <c r="S8" s="21"/>
      <c r="T8" s="21"/>
      <c r="U8" s="21"/>
      <c r="V8" s="21"/>
      <c r="W8" s="21"/>
    </row>
    <row r="9" spans="1:23" ht="23.25" customHeight="1">
      <c r="A9" s="132" t="s">
        <v>202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4"/>
      <c r="P9" s="18"/>
      <c r="Q9" s="5"/>
      <c r="R9" s="18"/>
      <c r="S9" s="19"/>
      <c r="T9" s="19"/>
      <c r="U9" s="19"/>
      <c r="V9" s="19"/>
      <c r="W9" s="19"/>
    </row>
    <row r="10" spans="1:23" ht="53.25" customHeight="1">
      <c r="A10" s="51" t="s">
        <v>114</v>
      </c>
      <c r="B10" s="53" t="s">
        <v>201</v>
      </c>
      <c r="C10" s="6" t="s">
        <v>124</v>
      </c>
      <c r="D10" s="51" t="s">
        <v>116</v>
      </c>
      <c r="E10" s="7"/>
      <c r="F10" s="7"/>
      <c r="G10" s="7"/>
      <c r="H10" s="7"/>
      <c r="I10" s="8"/>
      <c r="J10" s="8"/>
      <c r="K10" s="8"/>
      <c r="L10" s="8"/>
      <c r="P10" s="18"/>
      <c r="Q10" s="5"/>
      <c r="R10" s="18"/>
      <c r="S10" s="19"/>
      <c r="T10" s="19"/>
      <c r="U10" s="19"/>
      <c r="V10" s="19"/>
      <c r="W10" s="19"/>
    </row>
    <row r="11" spans="1:23" ht="47.25">
      <c r="A11" s="51" t="s">
        <v>115</v>
      </c>
      <c r="B11" s="53" t="s">
        <v>58</v>
      </c>
      <c r="C11" s="49" t="s">
        <v>125</v>
      </c>
      <c r="D11" s="51" t="s">
        <v>116</v>
      </c>
      <c r="E11" s="7"/>
      <c r="F11" s="7"/>
      <c r="G11" s="7"/>
      <c r="H11" s="7"/>
      <c r="I11" s="8"/>
      <c r="J11" s="8"/>
      <c r="K11" s="8"/>
      <c r="L11" s="8"/>
      <c r="P11" s="18"/>
      <c r="Q11" s="5"/>
      <c r="R11" s="18"/>
      <c r="S11" s="19"/>
      <c r="T11" s="19"/>
      <c r="U11" s="19"/>
      <c r="V11" s="19"/>
      <c r="W11" s="19"/>
    </row>
    <row r="12" spans="1:17" ht="15.75">
      <c r="A12" s="43"/>
      <c r="B12" s="44" t="s">
        <v>46</v>
      </c>
      <c r="C12" s="43"/>
      <c r="D12" s="10" t="s">
        <v>3</v>
      </c>
      <c r="E12" s="4"/>
      <c r="F12" s="8"/>
      <c r="G12" s="8"/>
      <c r="H12" s="8"/>
      <c r="I12" s="8"/>
      <c r="J12" s="8"/>
      <c r="K12" s="8"/>
      <c r="L12" s="8"/>
      <c r="Q12" s="5"/>
    </row>
    <row r="13" spans="1:24" ht="37.5" customHeight="1">
      <c r="A13" s="135" t="s">
        <v>200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  <c r="Q13" s="24"/>
      <c r="R13" s="24"/>
      <c r="S13" s="24"/>
      <c r="T13" s="24"/>
      <c r="U13" s="24"/>
      <c r="V13" s="24"/>
      <c r="W13" s="24"/>
      <c r="X13" s="24"/>
    </row>
    <row r="14" spans="1:24" ht="47.25">
      <c r="A14" s="51" t="s">
        <v>117</v>
      </c>
      <c r="B14" s="52" t="s">
        <v>61</v>
      </c>
      <c r="C14" s="49" t="s">
        <v>125</v>
      </c>
      <c r="D14" s="51" t="s">
        <v>116</v>
      </c>
      <c r="E14" s="4"/>
      <c r="F14" s="8"/>
      <c r="G14" s="8"/>
      <c r="H14" s="8"/>
      <c r="I14" s="8"/>
      <c r="J14" s="8"/>
      <c r="K14" s="8"/>
      <c r="L14" s="8"/>
      <c r="Q14" s="24"/>
      <c r="R14" s="24"/>
      <c r="S14" s="24"/>
      <c r="T14" s="24"/>
      <c r="U14" s="24"/>
      <c r="V14" s="24"/>
      <c r="W14" s="24"/>
      <c r="X14" s="24"/>
    </row>
    <row r="15" spans="1:24" ht="47.25">
      <c r="A15" s="51" t="s">
        <v>118</v>
      </c>
      <c r="B15" s="52" t="s">
        <v>59</v>
      </c>
      <c r="C15" s="49" t="s">
        <v>125</v>
      </c>
      <c r="D15" s="51" t="s">
        <v>116</v>
      </c>
      <c r="E15" s="4"/>
      <c r="F15" s="8"/>
      <c r="G15" s="8"/>
      <c r="H15" s="8"/>
      <c r="I15" s="8"/>
      <c r="J15" s="8"/>
      <c r="K15" s="8"/>
      <c r="L15" s="8"/>
      <c r="Q15" s="24"/>
      <c r="R15" s="24"/>
      <c r="S15" s="24"/>
      <c r="T15" s="24"/>
      <c r="U15" s="24"/>
      <c r="V15" s="24"/>
      <c r="W15" s="24"/>
      <c r="X15" s="24"/>
    </row>
    <row r="16" spans="1:24" ht="47.25">
      <c r="A16" s="51" t="s">
        <v>119</v>
      </c>
      <c r="B16" s="52" t="s">
        <v>60</v>
      </c>
      <c r="C16" s="49" t="s">
        <v>125</v>
      </c>
      <c r="D16" s="51" t="s">
        <v>116</v>
      </c>
      <c r="E16" s="4"/>
      <c r="F16" s="8"/>
      <c r="G16" s="8"/>
      <c r="H16" s="8"/>
      <c r="I16" s="8"/>
      <c r="J16" s="8"/>
      <c r="K16" s="8"/>
      <c r="L16" s="8"/>
      <c r="Q16" s="24"/>
      <c r="R16" s="24"/>
      <c r="S16" s="24"/>
      <c r="T16" s="24"/>
      <c r="U16" s="24"/>
      <c r="V16" s="24"/>
      <c r="W16" s="24"/>
      <c r="X16" s="24"/>
    </row>
    <row r="17" spans="1:24" ht="55.5" customHeight="1">
      <c r="A17" s="51" t="s">
        <v>120</v>
      </c>
      <c r="B17" s="52" t="s">
        <v>62</v>
      </c>
      <c r="C17" s="49" t="s">
        <v>125</v>
      </c>
      <c r="D17" s="51" t="s">
        <v>116</v>
      </c>
      <c r="E17" s="4"/>
      <c r="F17" s="8"/>
      <c r="G17" s="8"/>
      <c r="H17" s="8"/>
      <c r="I17" s="8"/>
      <c r="J17" s="8"/>
      <c r="K17" s="8"/>
      <c r="L17" s="8"/>
      <c r="Q17" s="22"/>
      <c r="R17" s="23"/>
      <c r="S17" s="23"/>
      <c r="T17" s="23"/>
      <c r="U17" s="23"/>
      <c r="V17" s="23"/>
      <c r="W17" s="23"/>
      <c r="X17" s="23"/>
    </row>
    <row r="18" spans="1:24" ht="28.5" customHeight="1">
      <c r="A18" s="96" t="s">
        <v>121</v>
      </c>
      <c r="B18" s="107" t="s">
        <v>199</v>
      </c>
      <c r="C18" s="107" t="s">
        <v>122</v>
      </c>
      <c r="D18" s="49" t="s">
        <v>3</v>
      </c>
      <c r="E18" s="1">
        <f>E19+E20+E21</f>
        <v>1137700.4999999998</v>
      </c>
      <c r="F18" s="1">
        <f>F19+F20+F21</f>
        <v>165074.6</v>
      </c>
      <c r="G18" s="1">
        <f aca="true" t="shared" si="0" ref="G18:L18">G19+G20+G21</f>
        <v>165694.8</v>
      </c>
      <c r="H18" s="1">
        <f t="shared" si="0"/>
        <v>167653.30000000002</v>
      </c>
      <c r="I18" s="54">
        <f t="shared" si="0"/>
        <v>153842.2</v>
      </c>
      <c r="J18" s="54">
        <f t="shared" si="0"/>
        <v>157720.6</v>
      </c>
      <c r="K18" s="54">
        <f t="shared" si="0"/>
        <v>161757</v>
      </c>
      <c r="L18" s="54">
        <f t="shared" si="0"/>
        <v>165958</v>
      </c>
      <c r="Q18" s="25"/>
      <c r="R18" s="25"/>
      <c r="S18" s="25"/>
      <c r="T18" s="25"/>
      <c r="U18" s="25"/>
      <c r="V18" s="25"/>
      <c r="W18" s="25"/>
      <c r="X18" s="25"/>
    </row>
    <row r="19" spans="1:24" ht="31.5">
      <c r="A19" s="97"/>
      <c r="B19" s="108"/>
      <c r="C19" s="108"/>
      <c r="D19" s="6" t="s">
        <v>64</v>
      </c>
      <c r="E19" s="55">
        <f>SUM(F19:L19)</f>
        <v>24367.1</v>
      </c>
      <c r="F19" s="1">
        <v>7945.7</v>
      </c>
      <c r="G19" s="1">
        <v>8091.7</v>
      </c>
      <c r="H19" s="1">
        <v>8329.7</v>
      </c>
      <c r="I19" s="54">
        <v>0</v>
      </c>
      <c r="J19" s="54">
        <v>0</v>
      </c>
      <c r="K19" s="54">
        <v>0</v>
      </c>
      <c r="L19" s="54">
        <v>0</v>
      </c>
      <c r="Q19" s="25"/>
      <c r="R19" s="25"/>
      <c r="S19" s="25"/>
      <c r="T19" s="25"/>
      <c r="U19" s="25"/>
      <c r="V19" s="25"/>
      <c r="W19" s="25"/>
      <c r="X19" s="25"/>
    </row>
    <row r="20" spans="1:24" ht="47.25">
      <c r="A20" s="97"/>
      <c r="B20" s="108"/>
      <c r="C20" s="108"/>
      <c r="D20" s="6" t="s">
        <v>7</v>
      </c>
      <c r="E20" s="55">
        <f>SUM(F20:L20)</f>
        <v>27597.6</v>
      </c>
      <c r="F20" s="1">
        <v>9219</v>
      </c>
      <c r="G20" s="1">
        <v>9169.7</v>
      </c>
      <c r="H20" s="1">
        <v>9208.9</v>
      </c>
      <c r="I20" s="54">
        <v>0</v>
      </c>
      <c r="J20" s="54">
        <v>0</v>
      </c>
      <c r="K20" s="54">
        <v>0</v>
      </c>
      <c r="L20" s="54">
        <v>0</v>
      </c>
      <c r="Q20" s="25"/>
      <c r="R20" s="25"/>
      <c r="S20" s="25"/>
      <c r="T20" s="25"/>
      <c r="U20" s="25"/>
      <c r="V20" s="25"/>
      <c r="W20" s="25"/>
      <c r="X20" s="25"/>
    </row>
    <row r="21" spans="1:24" ht="30" customHeight="1">
      <c r="A21" s="98"/>
      <c r="B21" s="109"/>
      <c r="C21" s="109"/>
      <c r="D21" s="6" t="s">
        <v>65</v>
      </c>
      <c r="E21" s="55">
        <f>SUM(F21:L21)</f>
        <v>1085735.7999999998</v>
      </c>
      <c r="F21" s="1">
        <v>147909.9</v>
      </c>
      <c r="G21" s="1">
        <v>148433.4</v>
      </c>
      <c r="H21" s="1">
        <v>150114.7</v>
      </c>
      <c r="I21" s="54">
        <v>153842.2</v>
      </c>
      <c r="J21" s="54">
        <v>157720.6</v>
      </c>
      <c r="K21" s="54">
        <v>161757</v>
      </c>
      <c r="L21" s="54">
        <v>165958</v>
      </c>
      <c r="Q21" s="25"/>
      <c r="R21" s="25"/>
      <c r="S21" s="25"/>
      <c r="T21" s="25"/>
      <c r="U21" s="25"/>
      <c r="V21" s="25"/>
      <c r="W21" s="25"/>
      <c r="X21" s="25"/>
    </row>
    <row r="22" spans="1:24" ht="29.25" customHeight="1">
      <c r="A22" s="105"/>
      <c r="B22" s="107" t="s">
        <v>54</v>
      </c>
      <c r="C22" s="105"/>
      <c r="D22" s="6" t="s">
        <v>3</v>
      </c>
      <c r="E22" s="1">
        <f>E23+E24+E25</f>
        <v>1137700.4999999998</v>
      </c>
      <c r="F22" s="1">
        <f aca="true" t="shared" si="1" ref="F22:L22">F23+F24+F25</f>
        <v>165074.6</v>
      </c>
      <c r="G22" s="1">
        <f t="shared" si="1"/>
        <v>165694.8</v>
      </c>
      <c r="H22" s="1">
        <f t="shared" si="1"/>
        <v>167653.30000000002</v>
      </c>
      <c r="I22" s="54">
        <f t="shared" si="1"/>
        <v>153842.2</v>
      </c>
      <c r="J22" s="54">
        <f t="shared" si="1"/>
        <v>157720.6</v>
      </c>
      <c r="K22" s="54">
        <f t="shared" si="1"/>
        <v>161757</v>
      </c>
      <c r="L22" s="54">
        <f t="shared" si="1"/>
        <v>165958</v>
      </c>
      <c r="Q22" s="24"/>
      <c r="R22" s="24"/>
      <c r="S22" s="24"/>
      <c r="T22" s="24"/>
      <c r="U22" s="24"/>
      <c r="V22" s="24"/>
      <c r="W22" s="24"/>
      <c r="X22" s="24"/>
    </row>
    <row r="23" spans="1:24" ht="31.5">
      <c r="A23" s="106"/>
      <c r="B23" s="108"/>
      <c r="C23" s="106"/>
      <c r="D23" s="6" t="s">
        <v>64</v>
      </c>
      <c r="E23" s="55">
        <f>SUM(F23:L23)</f>
        <v>24367.1</v>
      </c>
      <c r="F23" s="1">
        <f>F19</f>
        <v>7945.7</v>
      </c>
      <c r="G23" s="1">
        <f aca="true" t="shared" si="2" ref="G23:L23">G19</f>
        <v>8091.7</v>
      </c>
      <c r="H23" s="1">
        <f t="shared" si="2"/>
        <v>8329.7</v>
      </c>
      <c r="I23" s="54">
        <f t="shared" si="2"/>
        <v>0</v>
      </c>
      <c r="J23" s="54">
        <f t="shared" si="2"/>
        <v>0</v>
      </c>
      <c r="K23" s="54">
        <f t="shared" si="2"/>
        <v>0</v>
      </c>
      <c r="L23" s="54">
        <f t="shared" si="2"/>
        <v>0</v>
      </c>
      <c r="Q23" s="24"/>
      <c r="R23" s="24"/>
      <c r="S23" s="24"/>
      <c r="T23" s="24"/>
      <c r="U23" s="24"/>
      <c r="V23" s="24"/>
      <c r="W23" s="24"/>
      <c r="X23" s="24"/>
    </row>
    <row r="24" spans="1:24" ht="48.75" customHeight="1">
      <c r="A24" s="106"/>
      <c r="B24" s="108"/>
      <c r="C24" s="106"/>
      <c r="D24" s="6" t="s">
        <v>7</v>
      </c>
      <c r="E24" s="55">
        <f>SUM(F24:L24)</f>
        <v>27597.6</v>
      </c>
      <c r="F24" s="1">
        <f aca="true" t="shared" si="3" ref="F24:L25">F20</f>
        <v>9219</v>
      </c>
      <c r="G24" s="1">
        <f t="shared" si="3"/>
        <v>9169.7</v>
      </c>
      <c r="H24" s="1">
        <f t="shared" si="3"/>
        <v>9208.9</v>
      </c>
      <c r="I24" s="54">
        <f t="shared" si="3"/>
        <v>0</v>
      </c>
      <c r="J24" s="54">
        <f t="shared" si="3"/>
        <v>0</v>
      </c>
      <c r="K24" s="54">
        <f t="shared" si="3"/>
        <v>0</v>
      </c>
      <c r="L24" s="54">
        <f t="shared" si="3"/>
        <v>0</v>
      </c>
      <c r="Q24" s="24"/>
      <c r="R24" s="24"/>
      <c r="S24" s="24"/>
      <c r="T24" s="24"/>
      <c r="U24" s="24"/>
      <c r="V24" s="24"/>
      <c r="W24" s="24"/>
      <c r="X24" s="24"/>
    </row>
    <row r="25" spans="1:24" ht="31.5" customHeight="1">
      <c r="A25" s="124"/>
      <c r="B25" s="109"/>
      <c r="C25" s="124"/>
      <c r="D25" s="6" t="s">
        <v>65</v>
      </c>
      <c r="E25" s="55">
        <f>SUM(F25:L25)</f>
        <v>1085735.7999999998</v>
      </c>
      <c r="F25" s="1">
        <f t="shared" si="3"/>
        <v>147909.9</v>
      </c>
      <c r="G25" s="1">
        <f t="shared" si="3"/>
        <v>148433.4</v>
      </c>
      <c r="H25" s="1">
        <f t="shared" si="3"/>
        <v>150114.7</v>
      </c>
      <c r="I25" s="54">
        <f t="shared" si="3"/>
        <v>153842.2</v>
      </c>
      <c r="J25" s="54">
        <f t="shared" si="3"/>
        <v>157720.6</v>
      </c>
      <c r="K25" s="54">
        <f t="shared" si="3"/>
        <v>161757</v>
      </c>
      <c r="L25" s="54">
        <f t="shared" si="3"/>
        <v>165958</v>
      </c>
      <c r="Q25" s="24"/>
      <c r="R25" s="24"/>
      <c r="S25" s="24"/>
      <c r="T25" s="24"/>
      <c r="U25" s="24"/>
      <c r="V25" s="24"/>
      <c r="W25" s="24"/>
      <c r="X25" s="24"/>
    </row>
    <row r="26" spans="1:24" ht="30" customHeight="1">
      <c r="A26" s="105"/>
      <c r="B26" s="126" t="s">
        <v>47</v>
      </c>
      <c r="C26" s="105"/>
      <c r="D26" s="57" t="s">
        <v>3</v>
      </c>
      <c r="E26" s="14">
        <f>E27+E28+E29</f>
        <v>1137700.4999999998</v>
      </c>
      <c r="F26" s="14">
        <f aca="true" t="shared" si="4" ref="F26:L26">F27+F28+F29</f>
        <v>165074.6</v>
      </c>
      <c r="G26" s="14">
        <f t="shared" si="4"/>
        <v>165694.8</v>
      </c>
      <c r="H26" s="14">
        <f t="shared" si="4"/>
        <v>167653.30000000002</v>
      </c>
      <c r="I26" s="59">
        <f t="shared" si="4"/>
        <v>153842.2</v>
      </c>
      <c r="J26" s="59">
        <f t="shared" si="4"/>
        <v>157720.6</v>
      </c>
      <c r="K26" s="59">
        <f t="shared" si="4"/>
        <v>161757</v>
      </c>
      <c r="L26" s="59">
        <f t="shared" si="4"/>
        <v>165958</v>
      </c>
      <c r="Q26" s="24"/>
      <c r="R26" s="24"/>
      <c r="S26" s="24"/>
      <c r="T26" s="24"/>
      <c r="U26" s="24"/>
      <c r="V26" s="24"/>
      <c r="W26" s="24"/>
      <c r="X26" s="24"/>
    </row>
    <row r="27" spans="1:12" ht="31.5">
      <c r="A27" s="106"/>
      <c r="B27" s="127"/>
      <c r="C27" s="106"/>
      <c r="D27" s="57" t="s">
        <v>64</v>
      </c>
      <c r="E27" s="60">
        <f>SUM(F27:L27)</f>
        <v>24367.1</v>
      </c>
      <c r="F27" s="14">
        <f>F23</f>
        <v>7945.7</v>
      </c>
      <c r="G27" s="14">
        <f aca="true" t="shared" si="5" ref="G27:L27">G23</f>
        <v>8091.7</v>
      </c>
      <c r="H27" s="14">
        <f t="shared" si="5"/>
        <v>8329.7</v>
      </c>
      <c r="I27" s="59">
        <f t="shared" si="5"/>
        <v>0</v>
      </c>
      <c r="J27" s="59">
        <f t="shared" si="5"/>
        <v>0</v>
      </c>
      <c r="K27" s="59">
        <f t="shared" si="5"/>
        <v>0</v>
      </c>
      <c r="L27" s="59">
        <f t="shared" si="5"/>
        <v>0</v>
      </c>
    </row>
    <row r="28" spans="1:12" ht="47.25">
      <c r="A28" s="106"/>
      <c r="B28" s="127"/>
      <c r="C28" s="106"/>
      <c r="D28" s="58" t="s">
        <v>7</v>
      </c>
      <c r="E28" s="60">
        <f>SUM(F28:L28)</f>
        <v>27597.6</v>
      </c>
      <c r="F28" s="14">
        <f aca="true" t="shared" si="6" ref="F28:L29">F24</f>
        <v>9219</v>
      </c>
      <c r="G28" s="14">
        <f t="shared" si="6"/>
        <v>9169.7</v>
      </c>
      <c r="H28" s="14">
        <f t="shared" si="6"/>
        <v>9208.9</v>
      </c>
      <c r="I28" s="59">
        <f t="shared" si="6"/>
        <v>0</v>
      </c>
      <c r="J28" s="59">
        <f t="shared" si="6"/>
        <v>0</v>
      </c>
      <c r="K28" s="59">
        <f t="shared" si="6"/>
        <v>0</v>
      </c>
      <c r="L28" s="59">
        <f t="shared" si="6"/>
        <v>0</v>
      </c>
    </row>
    <row r="29" spans="1:12" ht="30.75" customHeight="1">
      <c r="A29" s="124"/>
      <c r="B29" s="128"/>
      <c r="C29" s="124"/>
      <c r="D29" s="58" t="s">
        <v>65</v>
      </c>
      <c r="E29" s="58">
        <f>SUM(F29:L29)</f>
        <v>1085735.7999999998</v>
      </c>
      <c r="F29" s="58">
        <f t="shared" si="6"/>
        <v>147909.9</v>
      </c>
      <c r="G29" s="58">
        <f t="shared" si="6"/>
        <v>148433.4</v>
      </c>
      <c r="H29" s="58">
        <f t="shared" si="6"/>
        <v>150114.7</v>
      </c>
      <c r="I29" s="58">
        <f t="shared" si="6"/>
        <v>153842.2</v>
      </c>
      <c r="J29" s="58">
        <f t="shared" si="6"/>
        <v>157720.6</v>
      </c>
      <c r="K29" s="58">
        <f t="shared" si="6"/>
        <v>161757</v>
      </c>
      <c r="L29" s="58">
        <f t="shared" si="6"/>
        <v>165958</v>
      </c>
    </row>
    <row r="30" spans="1:23" ht="39.75" customHeight="1">
      <c r="A30" s="125" t="s">
        <v>28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P30" s="18"/>
      <c r="Q30" s="18"/>
      <c r="R30" s="18"/>
      <c r="S30" s="19"/>
      <c r="T30" s="19"/>
      <c r="U30" s="19"/>
      <c r="V30" s="19"/>
      <c r="W30" s="19"/>
    </row>
    <row r="31" spans="1:12" s="15" customFormat="1" ht="21.75" customHeight="1">
      <c r="A31" s="125" t="s">
        <v>45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</row>
    <row r="32" spans="1:12" ht="47.25" customHeight="1">
      <c r="A32" s="116" t="s">
        <v>4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s="5" customFormat="1" ht="47.25">
      <c r="A33" s="61" t="s">
        <v>93</v>
      </c>
      <c r="B33" s="62" t="s">
        <v>29</v>
      </c>
      <c r="C33" s="49" t="s">
        <v>125</v>
      </c>
      <c r="D33" s="49" t="s">
        <v>23</v>
      </c>
      <c r="E33" s="16"/>
      <c r="F33" s="9"/>
      <c r="G33" s="10"/>
      <c r="H33" s="9"/>
      <c r="I33" s="9"/>
      <c r="J33" s="9"/>
      <c r="K33" s="9"/>
      <c r="L33" s="9"/>
    </row>
    <row r="34" spans="1:12" s="5" customFormat="1" ht="57.75" customHeight="1">
      <c r="A34" s="49" t="s">
        <v>94</v>
      </c>
      <c r="B34" s="62" t="s">
        <v>30</v>
      </c>
      <c r="C34" s="49" t="s">
        <v>125</v>
      </c>
      <c r="D34" s="49" t="s">
        <v>23</v>
      </c>
      <c r="E34" s="16"/>
      <c r="F34" s="16"/>
      <c r="G34" s="46"/>
      <c r="H34" s="16"/>
      <c r="I34" s="16"/>
      <c r="J34" s="16"/>
      <c r="K34" s="16"/>
      <c r="L34" s="16"/>
    </row>
    <row r="35" spans="1:12" s="5" customFormat="1" ht="47.25">
      <c r="A35" s="61" t="s">
        <v>95</v>
      </c>
      <c r="B35" s="62" t="s">
        <v>24</v>
      </c>
      <c r="C35" s="49" t="s">
        <v>125</v>
      </c>
      <c r="D35" s="49" t="s">
        <v>23</v>
      </c>
      <c r="E35" s="16"/>
      <c r="F35" s="9"/>
      <c r="G35" s="10"/>
      <c r="H35" s="9"/>
      <c r="I35" s="9"/>
      <c r="J35" s="9"/>
      <c r="K35" s="9"/>
      <c r="L35" s="9"/>
    </row>
    <row r="36" spans="1:12" s="5" customFormat="1" ht="47.25">
      <c r="A36" s="49" t="s">
        <v>96</v>
      </c>
      <c r="B36" s="62" t="s">
        <v>25</v>
      </c>
      <c r="C36" s="49" t="s">
        <v>125</v>
      </c>
      <c r="D36" s="49" t="s">
        <v>23</v>
      </c>
      <c r="E36" s="16"/>
      <c r="F36" s="9"/>
      <c r="G36" s="10"/>
      <c r="H36" s="9"/>
      <c r="I36" s="9"/>
      <c r="J36" s="9"/>
      <c r="K36" s="9"/>
      <c r="L36" s="9"/>
    </row>
    <row r="37" spans="1:12" s="5" customFormat="1" ht="57.75" customHeight="1">
      <c r="A37" s="61" t="s">
        <v>97</v>
      </c>
      <c r="B37" s="62" t="s">
        <v>31</v>
      </c>
      <c r="C37" s="49" t="s">
        <v>125</v>
      </c>
      <c r="D37" s="49" t="s">
        <v>23</v>
      </c>
      <c r="E37" s="16"/>
      <c r="F37" s="11"/>
      <c r="G37" s="12"/>
      <c r="H37" s="11"/>
      <c r="I37" s="11"/>
      <c r="J37" s="11"/>
      <c r="K37" s="11"/>
      <c r="L37" s="11"/>
    </row>
    <row r="38" spans="1:12" ht="15.75">
      <c r="A38" s="56"/>
      <c r="B38" s="56" t="s">
        <v>5</v>
      </c>
      <c r="C38" s="46"/>
      <c r="D38" s="10"/>
      <c r="E38" s="10" t="s">
        <v>3</v>
      </c>
      <c r="F38" s="10"/>
      <c r="G38" s="10"/>
      <c r="H38" s="10"/>
      <c r="I38" s="10"/>
      <c r="J38" s="10"/>
      <c r="K38" s="10"/>
      <c r="L38" s="10"/>
    </row>
    <row r="39" spans="1:12" ht="30" customHeight="1">
      <c r="A39" s="116" t="s">
        <v>18</v>
      </c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96" customHeight="1">
      <c r="A40" s="6" t="s">
        <v>98</v>
      </c>
      <c r="B40" s="63" t="s">
        <v>26</v>
      </c>
      <c r="C40" s="64" t="s">
        <v>27</v>
      </c>
      <c r="D40" s="64" t="s">
        <v>23</v>
      </c>
      <c r="E40" s="6"/>
      <c r="F40" s="6"/>
      <c r="G40" s="6"/>
      <c r="H40" s="6"/>
      <c r="I40" s="6"/>
      <c r="J40" s="6"/>
      <c r="K40" s="6"/>
      <c r="L40" s="6"/>
    </row>
    <row r="41" spans="1:12" ht="27.75" customHeight="1">
      <c r="A41" s="119" t="s">
        <v>99</v>
      </c>
      <c r="B41" s="117" t="s">
        <v>6</v>
      </c>
      <c r="C41" s="93" t="s">
        <v>125</v>
      </c>
      <c r="D41" s="6" t="s">
        <v>3</v>
      </c>
      <c r="E41" s="68">
        <f>SUM(F41:L41)</f>
        <v>30.102525</v>
      </c>
      <c r="F41" s="68">
        <f>F42+F43</f>
        <v>4</v>
      </c>
      <c r="G41" s="68">
        <f aca="true" t="shared" si="7" ref="G41:L41">G42+G43</f>
        <v>4</v>
      </c>
      <c r="H41" s="68">
        <f t="shared" si="7"/>
        <v>4</v>
      </c>
      <c r="I41" s="68">
        <f t="shared" si="7"/>
        <v>4.2</v>
      </c>
      <c r="J41" s="68">
        <f t="shared" si="7"/>
        <v>4.41</v>
      </c>
      <c r="K41" s="68">
        <f t="shared" si="7"/>
        <v>4.6305000000000005</v>
      </c>
      <c r="L41" s="68">
        <f t="shared" si="7"/>
        <v>4.862025000000001</v>
      </c>
    </row>
    <row r="42" spans="1:12" ht="58.5" customHeight="1">
      <c r="A42" s="119"/>
      <c r="B42" s="117"/>
      <c r="C42" s="94"/>
      <c r="D42" s="6" t="s">
        <v>7</v>
      </c>
      <c r="E42" s="68"/>
      <c r="F42" s="68"/>
      <c r="G42" s="68"/>
      <c r="H42" s="68"/>
      <c r="I42" s="54"/>
      <c r="J42" s="54"/>
      <c r="K42" s="54"/>
      <c r="L42" s="54"/>
    </row>
    <row r="43" spans="1:12" ht="30" customHeight="1">
      <c r="A43" s="119"/>
      <c r="B43" s="117"/>
      <c r="C43" s="94"/>
      <c r="D43" s="6" t="s">
        <v>44</v>
      </c>
      <c r="E43" s="68">
        <f>SUM(F43:L43)</f>
        <v>30.102525</v>
      </c>
      <c r="F43" s="68">
        <v>4</v>
      </c>
      <c r="G43" s="68">
        <v>4</v>
      </c>
      <c r="H43" s="68">
        <v>4</v>
      </c>
      <c r="I43" s="54">
        <f>H43*1.05</f>
        <v>4.2</v>
      </c>
      <c r="J43" s="54">
        <f>I43*1.05</f>
        <v>4.41</v>
      </c>
      <c r="K43" s="54">
        <f>J43*1.05</f>
        <v>4.6305000000000005</v>
      </c>
      <c r="L43" s="54">
        <f>K43*1.05</f>
        <v>4.862025000000001</v>
      </c>
    </row>
    <row r="44" spans="1:12" ht="23.25" customHeight="1">
      <c r="A44" s="119" t="s">
        <v>100</v>
      </c>
      <c r="B44" s="117" t="s">
        <v>8</v>
      </c>
      <c r="C44" s="93" t="s">
        <v>125</v>
      </c>
      <c r="D44" s="65" t="s">
        <v>3</v>
      </c>
      <c r="E44" s="68">
        <f>SUM(F44:L44)</f>
        <v>37.62815625</v>
      </c>
      <c r="F44" s="68">
        <f>F45+F46</f>
        <v>5</v>
      </c>
      <c r="G44" s="68">
        <f aca="true" t="shared" si="8" ref="G44:L44">G45+G46</f>
        <v>5</v>
      </c>
      <c r="H44" s="68">
        <f t="shared" si="8"/>
        <v>5</v>
      </c>
      <c r="I44" s="68">
        <f t="shared" si="8"/>
        <v>5.25</v>
      </c>
      <c r="J44" s="68">
        <f t="shared" si="8"/>
        <v>5.5125</v>
      </c>
      <c r="K44" s="68">
        <f t="shared" si="8"/>
        <v>5.788125000000001</v>
      </c>
      <c r="L44" s="68">
        <f t="shared" si="8"/>
        <v>6.077531250000001</v>
      </c>
    </row>
    <row r="45" spans="1:12" ht="51" customHeight="1">
      <c r="A45" s="93"/>
      <c r="B45" s="121"/>
      <c r="C45" s="94"/>
      <c r="D45" s="6" t="s">
        <v>7</v>
      </c>
      <c r="E45" s="68"/>
      <c r="F45" s="69"/>
      <c r="G45" s="69"/>
      <c r="H45" s="69"/>
      <c r="I45" s="70"/>
      <c r="J45" s="70"/>
      <c r="K45" s="70"/>
      <c r="L45" s="70"/>
    </row>
    <row r="46" spans="1:12" ht="24.75" customHeight="1">
      <c r="A46" s="93"/>
      <c r="B46" s="121"/>
      <c r="C46" s="94"/>
      <c r="D46" s="50" t="s">
        <v>44</v>
      </c>
      <c r="E46" s="68">
        <f aca="true" t="shared" si="9" ref="E46:E70">SUM(F46:L46)</f>
        <v>37.62815625</v>
      </c>
      <c r="F46" s="69">
        <v>5</v>
      </c>
      <c r="G46" s="69">
        <v>5</v>
      </c>
      <c r="H46" s="69">
        <v>5</v>
      </c>
      <c r="I46" s="70">
        <f>H46*1.05</f>
        <v>5.25</v>
      </c>
      <c r="J46" s="70">
        <f>I46*1.05</f>
        <v>5.5125</v>
      </c>
      <c r="K46" s="70">
        <f>J46*1.05</f>
        <v>5.788125000000001</v>
      </c>
      <c r="L46" s="70">
        <f>K46*1.05</f>
        <v>6.077531250000001</v>
      </c>
    </row>
    <row r="47" spans="1:12" ht="20.25" customHeight="1">
      <c r="A47" s="119" t="s">
        <v>101</v>
      </c>
      <c r="B47" s="121" t="s">
        <v>9</v>
      </c>
      <c r="C47" s="119" t="s">
        <v>125</v>
      </c>
      <c r="D47" s="65" t="s">
        <v>3</v>
      </c>
      <c r="E47" s="68">
        <f t="shared" si="9"/>
        <v>413.90971875</v>
      </c>
      <c r="F47" s="68">
        <f aca="true" t="shared" si="10" ref="F47:L47">F48+F49</f>
        <v>55</v>
      </c>
      <c r="G47" s="68">
        <f t="shared" si="10"/>
        <v>55</v>
      </c>
      <c r="H47" s="68">
        <f t="shared" si="10"/>
        <v>55</v>
      </c>
      <c r="I47" s="68">
        <f t="shared" si="10"/>
        <v>57.75</v>
      </c>
      <c r="J47" s="68">
        <f t="shared" si="10"/>
        <v>60.6375</v>
      </c>
      <c r="K47" s="68">
        <f t="shared" si="10"/>
        <v>63.669375</v>
      </c>
      <c r="L47" s="68">
        <f t="shared" si="10"/>
        <v>66.85284375</v>
      </c>
    </row>
    <row r="48" spans="1:12" ht="54.75" customHeight="1">
      <c r="A48" s="119"/>
      <c r="B48" s="122"/>
      <c r="C48" s="119"/>
      <c r="D48" s="6" t="s">
        <v>7</v>
      </c>
      <c r="E48" s="68"/>
      <c r="F48" s="68"/>
      <c r="G48" s="68"/>
      <c r="H48" s="68"/>
      <c r="I48" s="54"/>
      <c r="J48" s="54"/>
      <c r="K48" s="54"/>
      <c r="L48" s="54"/>
    </row>
    <row r="49" spans="1:12" ht="26.25" customHeight="1">
      <c r="A49" s="119"/>
      <c r="B49" s="123"/>
      <c r="C49" s="119"/>
      <c r="D49" s="6" t="s">
        <v>44</v>
      </c>
      <c r="E49" s="68">
        <f t="shared" si="9"/>
        <v>413.90971875</v>
      </c>
      <c r="F49" s="68">
        <v>55</v>
      </c>
      <c r="G49" s="68">
        <v>55</v>
      </c>
      <c r="H49" s="68">
        <v>55</v>
      </c>
      <c r="I49" s="54">
        <f>H49*1.05</f>
        <v>57.75</v>
      </c>
      <c r="J49" s="54">
        <f>I49*1.05</f>
        <v>60.6375</v>
      </c>
      <c r="K49" s="54">
        <f>J49*1.05</f>
        <v>63.669375</v>
      </c>
      <c r="L49" s="54">
        <f>K49*1.05</f>
        <v>66.85284375</v>
      </c>
    </row>
    <row r="50" spans="1:12" ht="28.5" customHeight="1">
      <c r="A50" s="119" t="s">
        <v>102</v>
      </c>
      <c r="B50" s="121" t="s">
        <v>15</v>
      </c>
      <c r="C50" s="119" t="s">
        <v>125</v>
      </c>
      <c r="D50" s="65" t="s">
        <v>3</v>
      </c>
      <c r="E50" s="68">
        <f t="shared" si="9"/>
        <v>376.2815625</v>
      </c>
      <c r="F50" s="68">
        <f aca="true" t="shared" si="11" ref="F50:L50">F51+F52</f>
        <v>50</v>
      </c>
      <c r="G50" s="68">
        <f t="shared" si="11"/>
        <v>50</v>
      </c>
      <c r="H50" s="68">
        <f t="shared" si="11"/>
        <v>50</v>
      </c>
      <c r="I50" s="68">
        <f t="shared" si="11"/>
        <v>52.5</v>
      </c>
      <c r="J50" s="68">
        <f t="shared" si="11"/>
        <v>55.125</v>
      </c>
      <c r="K50" s="68">
        <f t="shared" si="11"/>
        <v>57.88125</v>
      </c>
      <c r="L50" s="68">
        <f t="shared" si="11"/>
        <v>60.775312500000005</v>
      </c>
    </row>
    <row r="51" spans="1:12" ht="52.5" customHeight="1">
      <c r="A51" s="119"/>
      <c r="B51" s="122"/>
      <c r="C51" s="119"/>
      <c r="D51" s="6" t="s">
        <v>7</v>
      </c>
      <c r="E51" s="68"/>
      <c r="F51" s="54"/>
      <c r="G51" s="54"/>
      <c r="H51" s="54"/>
      <c r="I51" s="54"/>
      <c r="J51" s="54"/>
      <c r="K51" s="54"/>
      <c r="L51" s="54"/>
    </row>
    <row r="52" spans="1:12" ht="25.5" customHeight="1">
      <c r="A52" s="119"/>
      <c r="B52" s="123"/>
      <c r="C52" s="119"/>
      <c r="D52" s="6" t="s">
        <v>44</v>
      </c>
      <c r="E52" s="68">
        <f t="shared" si="9"/>
        <v>376.2815625</v>
      </c>
      <c r="F52" s="54">
        <v>50</v>
      </c>
      <c r="G52" s="54">
        <v>50</v>
      </c>
      <c r="H52" s="54">
        <v>50</v>
      </c>
      <c r="I52" s="54">
        <f>H52*1.05</f>
        <v>52.5</v>
      </c>
      <c r="J52" s="54">
        <f>I52*1.05</f>
        <v>55.125</v>
      </c>
      <c r="K52" s="54">
        <f>J52*1.05</f>
        <v>57.88125</v>
      </c>
      <c r="L52" s="54">
        <f>K52*1.05</f>
        <v>60.775312500000005</v>
      </c>
    </row>
    <row r="53" spans="1:12" ht="21" customHeight="1">
      <c r="A53" s="119" t="s">
        <v>103</v>
      </c>
      <c r="B53" s="117" t="s">
        <v>10</v>
      </c>
      <c r="C53" s="119" t="s">
        <v>125</v>
      </c>
      <c r="D53" s="65" t="s">
        <v>3</v>
      </c>
      <c r="E53" s="68">
        <f t="shared" si="9"/>
        <v>564.42234375</v>
      </c>
      <c r="F53" s="68">
        <f aca="true" t="shared" si="12" ref="F53:L53">F54+F55</f>
        <v>75</v>
      </c>
      <c r="G53" s="68">
        <f t="shared" si="12"/>
        <v>75</v>
      </c>
      <c r="H53" s="68">
        <f t="shared" si="12"/>
        <v>75</v>
      </c>
      <c r="I53" s="68">
        <f t="shared" si="12"/>
        <v>78.75</v>
      </c>
      <c r="J53" s="68">
        <f t="shared" si="12"/>
        <v>82.6875</v>
      </c>
      <c r="K53" s="68">
        <f t="shared" si="12"/>
        <v>86.821875</v>
      </c>
      <c r="L53" s="68">
        <f t="shared" si="12"/>
        <v>91.16296875</v>
      </c>
    </row>
    <row r="54" spans="1:12" ht="51" customHeight="1">
      <c r="A54" s="119"/>
      <c r="B54" s="117"/>
      <c r="C54" s="119"/>
      <c r="D54" s="6" t="s">
        <v>7</v>
      </c>
      <c r="E54" s="68"/>
      <c r="F54" s="54"/>
      <c r="G54" s="54"/>
      <c r="H54" s="54"/>
      <c r="I54" s="54"/>
      <c r="J54" s="54"/>
      <c r="K54" s="54"/>
      <c r="L54" s="54"/>
    </row>
    <row r="55" spans="1:12" ht="24" customHeight="1">
      <c r="A55" s="119"/>
      <c r="B55" s="117"/>
      <c r="C55" s="119"/>
      <c r="D55" s="6" t="s">
        <v>44</v>
      </c>
      <c r="E55" s="68">
        <f t="shared" si="9"/>
        <v>564.42234375</v>
      </c>
      <c r="F55" s="54">
        <v>75</v>
      </c>
      <c r="G55" s="54">
        <v>75</v>
      </c>
      <c r="H55" s="54">
        <v>75</v>
      </c>
      <c r="I55" s="54">
        <f>H55*1.05</f>
        <v>78.75</v>
      </c>
      <c r="J55" s="54">
        <f>I55*1.05</f>
        <v>82.6875</v>
      </c>
      <c r="K55" s="54">
        <f>J55*1.05</f>
        <v>86.821875</v>
      </c>
      <c r="L55" s="54">
        <f>K55*1.05</f>
        <v>91.16296875</v>
      </c>
    </row>
    <row r="56" spans="1:12" ht="30" customHeight="1">
      <c r="A56" s="119" t="s">
        <v>104</v>
      </c>
      <c r="B56" s="117" t="s">
        <v>11</v>
      </c>
      <c r="C56" s="119" t="s">
        <v>125</v>
      </c>
      <c r="D56" s="65" t="s">
        <v>3</v>
      </c>
      <c r="E56" s="68">
        <f t="shared" si="9"/>
        <v>37.62815625</v>
      </c>
      <c r="F56" s="68">
        <f aca="true" t="shared" si="13" ref="F56:L56">F57+F58</f>
        <v>5</v>
      </c>
      <c r="G56" s="68">
        <f t="shared" si="13"/>
        <v>5</v>
      </c>
      <c r="H56" s="68">
        <f t="shared" si="13"/>
        <v>5</v>
      </c>
      <c r="I56" s="68">
        <f t="shared" si="13"/>
        <v>5.25</v>
      </c>
      <c r="J56" s="68">
        <f t="shared" si="13"/>
        <v>5.5125</v>
      </c>
      <c r="K56" s="68">
        <f t="shared" si="13"/>
        <v>5.788125000000001</v>
      </c>
      <c r="L56" s="68">
        <f t="shared" si="13"/>
        <v>6.077531250000001</v>
      </c>
    </row>
    <row r="57" spans="1:12" ht="50.25" customHeight="1">
      <c r="A57" s="119"/>
      <c r="B57" s="117"/>
      <c r="C57" s="119"/>
      <c r="D57" s="6" t="s">
        <v>7</v>
      </c>
      <c r="E57" s="68"/>
      <c r="F57" s="54"/>
      <c r="G57" s="54"/>
      <c r="H57" s="54"/>
      <c r="I57" s="54"/>
      <c r="J57" s="54"/>
      <c r="K57" s="54"/>
      <c r="L57" s="54"/>
    </row>
    <row r="58" spans="1:12" ht="30.75" customHeight="1">
      <c r="A58" s="119"/>
      <c r="B58" s="117"/>
      <c r="C58" s="119"/>
      <c r="D58" s="6" t="s">
        <v>44</v>
      </c>
      <c r="E58" s="68">
        <f t="shared" si="9"/>
        <v>37.62815625</v>
      </c>
      <c r="F58" s="68">
        <v>5</v>
      </c>
      <c r="G58" s="68">
        <v>5</v>
      </c>
      <c r="H58" s="68">
        <v>5</v>
      </c>
      <c r="I58" s="54">
        <f>H58*1.05</f>
        <v>5.25</v>
      </c>
      <c r="J58" s="54">
        <f>I58*1.05</f>
        <v>5.5125</v>
      </c>
      <c r="K58" s="54">
        <f>J58*1.05</f>
        <v>5.788125000000001</v>
      </c>
      <c r="L58" s="54">
        <f>K58*1.05</f>
        <v>6.077531250000001</v>
      </c>
    </row>
    <row r="59" spans="1:12" ht="28.5" customHeight="1">
      <c r="A59" s="119" t="s">
        <v>105</v>
      </c>
      <c r="B59" s="120" t="s">
        <v>19</v>
      </c>
      <c r="C59" s="119" t="s">
        <v>125</v>
      </c>
      <c r="D59" s="65" t="s">
        <v>3</v>
      </c>
      <c r="E59" s="68">
        <f t="shared" si="9"/>
        <v>376.2815625</v>
      </c>
      <c r="F59" s="68">
        <f aca="true" t="shared" si="14" ref="F59:L59">F60+F61</f>
        <v>50</v>
      </c>
      <c r="G59" s="68">
        <f t="shared" si="14"/>
        <v>50</v>
      </c>
      <c r="H59" s="68">
        <f t="shared" si="14"/>
        <v>50</v>
      </c>
      <c r="I59" s="68">
        <f t="shared" si="14"/>
        <v>52.5</v>
      </c>
      <c r="J59" s="68">
        <f t="shared" si="14"/>
        <v>55.125</v>
      </c>
      <c r="K59" s="68">
        <f t="shared" si="14"/>
        <v>57.88125</v>
      </c>
      <c r="L59" s="68">
        <f t="shared" si="14"/>
        <v>60.775312500000005</v>
      </c>
    </row>
    <row r="60" spans="1:12" ht="57" customHeight="1">
      <c r="A60" s="119"/>
      <c r="B60" s="120"/>
      <c r="C60" s="119"/>
      <c r="D60" s="6" t="s">
        <v>7</v>
      </c>
      <c r="E60" s="68"/>
      <c r="F60" s="54"/>
      <c r="G60" s="54"/>
      <c r="H60" s="54"/>
      <c r="I60" s="54"/>
      <c r="J60" s="54"/>
      <c r="K60" s="54"/>
      <c r="L60" s="54"/>
    </row>
    <row r="61" spans="1:12" ht="34.5" customHeight="1">
      <c r="A61" s="119"/>
      <c r="B61" s="120"/>
      <c r="C61" s="119"/>
      <c r="D61" s="6" t="s">
        <v>44</v>
      </c>
      <c r="E61" s="68">
        <f t="shared" si="9"/>
        <v>376.2815625</v>
      </c>
      <c r="F61" s="54">
        <v>50</v>
      </c>
      <c r="G61" s="54">
        <v>50</v>
      </c>
      <c r="H61" s="54">
        <v>50</v>
      </c>
      <c r="I61" s="54">
        <f>H61*1.05</f>
        <v>52.5</v>
      </c>
      <c r="J61" s="54">
        <f>I61*1.05</f>
        <v>55.125</v>
      </c>
      <c r="K61" s="54">
        <f>J61*1.05</f>
        <v>57.88125</v>
      </c>
      <c r="L61" s="54">
        <f>K61*1.05</f>
        <v>60.775312500000005</v>
      </c>
    </row>
    <row r="62" spans="1:12" ht="24" customHeight="1">
      <c r="A62" s="119" t="s">
        <v>106</v>
      </c>
      <c r="B62" s="117" t="s">
        <v>12</v>
      </c>
      <c r="C62" s="119" t="s">
        <v>125</v>
      </c>
      <c r="D62" s="65" t="s">
        <v>3</v>
      </c>
      <c r="E62" s="68">
        <f t="shared" si="9"/>
        <v>112.88446875</v>
      </c>
      <c r="F62" s="68">
        <f aca="true" t="shared" si="15" ref="F62:L62">F63+F64</f>
        <v>15</v>
      </c>
      <c r="G62" s="68">
        <f t="shared" si="15"/>
        <v>15</v>
      </c>
      <c r="H62" s="68">
        <f t="shared" si="15"/>
        <v>15</v>
      </c>
      <c r="I62" s="68">
        <f t="shared" si="15"/>
        <v>15.75</v>
      </c>
      <c r="J62" s="68">
        <f t="shared" si="15"/>
        <v>16.5375</v>
      </c>
      <c r="K62" s="68">
        <f t="shared" si="15"/>
        <v>17.364375000000003</v>
      </c>
      <c r="L62" s="68">
        <f t="shared" si="15"/>
        <v>18.232593750000003</v>
      </c>
    </row>
    <row r="63" spans="1:12" ht="55.5" customHeight="1">
      <c r="A63" s="119"/>
      <c r="B63" s="117"/>
      <c r="C63" s="119"/>
      <c r="D63" s="6" t="s">
        <v>7</v>
      </c>
      <c r="E63" s="68"/>
      <c r="F63" s="1"/>
      <c r="G63" s="1"/>
      <c r="H63" s="1"/>
      <c r="I63" s="54"/>
      <c r="J63" s="54"/>
      <c r="K63" s="54"/>
      <c r="L63" s="54"/>
    </row>
    <row r="64" spans="1:12" ht="31.5" customHeight="1">
      <c r="A64" s="119"/>
      <c r="B64" s="117"/>
      <c r="C64" s="119"/>
      <c r="D64" s="6" t="s">
        <v>44</v>
      </c>
      <c r="E64" s="68">
        <f t="shared" si="9"/>
        <v>112.88446875</v>
      </c>
      <c r="F64" s="54">
        <v>15</v>
      </c>
      <c r="G64" s="54">
        <v>15</v>
      </c>
      <c r="H64" s="54">
        <v>15</v>
      </c>
      <c r="I64" s="54">
        <f>H64*1.05</f>
        <v>15.75</v>
      </c>
      <c r="J64" s="54">
        <f>I64*1.05</f>
        <v>16.5375</v>
      </c>
      <c r="K64" s="54">
        <f>J64*1.05</f>
        <v>17.364375000000003</v>
      </c>
      <c r="L64" s="54">
        <f>K64*1.05</f>
        <v>18.232593750000003</v>
      </c>
    </row>
    <row r="65" spans="1:12" ht="25.5" customHeight="1">
      <c r="A65" s="119" t="s">
        <v>107</v>
      </c>
      <c r="B65" s="117" t="s">
        <v>13</v>
      </c>
      <c r="C65" s="119" t="s">
        <v>125</v>
      </c>
      <c r="D65" s="65" t="s">
        <v>3</v>
      </c>
      <c r="E65" s="68">
        <f t="shared" si="9"/>
        <v>376.2815625</v>
      </c>
      <c r="F65" s="54">
        <f>F66+F67</f>
        <v>50</v>
      </c>
      <c r="G65" s="54">
        <f aca="true" t="shared" si="16" ref="G65:L65">G66+G67</f>
        <v>50</v>
      </c>
      <c r="H65" s="54">
        <f t="shared" si="16"/>
        <v>50</v>
      </c>
      <c r="I65" s="54">
        <f t="shared" si="16"/>
        <v>52.5</v>
      </c>
      <c r="J65" s="54">
        <f t="shared" si="16"/>
        <v>55.125</v>
      </c>
      <c r="K65" s="54">
        <f t="shared" si="16"/>
        <v>57.88125</v>
      </c>
      <c r="L65" s="54">
        <f t="shared" si="16"/>
        <v>60.775312500000005</v>
      </c>
    </row>
    <row r="66" spans="1:12" ht="51.75" customHeight="1">
      <c r="A66" s="119"/>
      <c r="B66" s="117"/>
      <c r="C66" s="119"/>
      <c r="D66" s="6" t="s">
        <v>7</v>
      </c>
      <c r="E66" s="68"/>
      <c r="F66" s="1"/>
      <c r="G66" s="1"/>
      <c r="H66" s="1"/>
      <c r="I66" s="54"/>
      <c r="J66" s="54"/>
      <c r="K66" s="54"/>
      <c r="L66" s="54"/>
    </row>
    <row r="67" spans="1:12" ht="29.25" customHeight="1">
      <c r="A67" s="119"/>
      <c r="B67" s="117"/>
      <c r="C67" s="119"/>
      <c r="D67" s="6" t="s">
        <v>44</v>
      </c>
      <c r="E67" s="68">
        <f t="shared" si="9"/>
        <v>376.2815625</v>
      </c>
      <c r="F67" s="54">
        <v>50</v>
      </c>
      <c r="G67" s="54">
        <v>50</v>
      </c>
      <c r="H67" s="54">
        <v>50</v>
      </c>
      <c r="I67" s="54">
        <f>H67*1.05</f>
        <v>52.5</v>
      </c>
      <c r="J67" s="54">
        <f>I67*1.05</f>
        <v>55.125</v>
      </c>
      <c r="K67" s="54">
        <f>J67*1.05</f>
        <v>57.88125</v>
      </c>
      <c r="L67" s="54">
        <f>K67*1.05</f>
        <v>60.775312500000005</v>
      </c>
    </row>
    <row r="68" spans="1:12" ht="25.5" customHeight="1">
      <c r="A68" s="119" t="s">
        <v>108</v>
      </c>
      <c r="B68" s="117" t="s">
        <v>14</v>
      </c>
      <c r="C68" s="119" t="s">
        <v>125</v>
      </c>
      <c r="D68" s="65" t="s">
        <v>3</v>
      </c>
      <c r="E68" s="68">
        <f t="shared" si="9"/>
        <v>112.88446875</v>
      </c>
      <c r="F68" s="54">
        <f>F69+F70</f>
        <v>15</v>
      </c>
      <c r="G68" s="54">
        <f aca="true" t="shared" si="17" ref="G68:L68">G69+G70</f>
        <v>15</v>
      </c>
      <c r="H68" s="54">
        <f t="shared" si="17"/>
        <v>15</v>
      </c>
      <c r="I68" s="54">
        <f t="shared" si="17"/>
        <v>15.75</v>
      </c>
      <c r="J68" s="54">
        <f t="shared" si="17"/>
        <v>16.5375</v>
      </c>
      <c r="K68" s="54">
        <f t="shared" si="17"/>
        <v>17.364375000000003</v>
      </c>
      <c r="L68" s="54">
        <f t="shared" si="17"/>
        <v>18.232593750000003</v>
      </c>
    </row>
    <row r="69" spans="1:12" ht="58.5" customHeight="1">
      <c r="A69" s="119"/>
      <c r="B69" s="117"/>
      <c r="C69" s="119"/>
      <c r="D69" s="6" t="s">
        <v>7</v>
      </c>
      <c r="E69" s="68"/>
      <c r="F69" s="54"/>
      <c r="G69" s="54"/>
      <c r="H69" s="54"/>
      <c r="I69" s="54"/>
      <c r="J69" s="54"/>
      <c r="K69" s="54"/>
      <c r="L69" s="54"/>
    </row>
    <row r="70" spans="1:12" ht="24" customHeight="1">
      <c r="A70" s="119"/>
      <c r="B70" s="117"/>
      <c r="C70" s="119"/>
      <c r="D70" s="6" t="s">
        <v>44</v>
      </c>
      <c r="E70" s="68">
        <f t="shared" si="9"/>
        <v>112.88446875</v>
      </c>
      <c r="F70" s="54">
        <v>15</v>
      </c>
      <c r="G70" s="54">
        <v>15</v>
      </c>
      <c r="H70" s="54">
        <v>15</v>
      </c>
      <c r="I70" s="54">
        <f>H70*1.05</f>
        <v>15.75</v>
      </c>
      <c r="J70" s="54">
        <f>I70*1.05</f>
        <v>16.5375</v>
      </c>
      <c r="K70" s="54">
        <f>J70*1.05</f>
        <v>17.364375000000003</v>
      </c>
      <c r="L70" s="54">
        <f>K70*1.05</f>
        <v>18.232593750000003</v>
      </c>
    </row>
    <row r="71" spans="1:12" ht="15.75">
      <c r="A71" s="118"/>
      <c r="B71" s="117" t="s">
        <v>32</v>
      </c>
      <c r="C71" s="119"/>
      <c r="D71" s="6" t="s">
        <v>3</v>
      </c>
      <c r="E71" s="71">
        <f aca="true" t="shared" si="18" ref="E71:E76">SUM(F71:L71)</f>
        <v>2438.304525</v>
      </c>
      <c r="F71" s="71">
        <f aca="true" t="shared" si="19" ref="F71:L71">F72+F73</f>
        <v>324</v>
      </c>
      <c r="G71" s="71">
        <f t="shared" si="19"/>
        <v>324</v>
      </c>
      <c r="H71" s="71">
        <f t="shared" si="19"/>
        <v>324</v>
      </c>
      <c r="I71" s="71">
        <f t="shared" si="19"/>
        <v>340.2</v>
      </c>
      <c r="J71" s="71">
        <f t="shared" si="19"/>
        <v>357.21000000000004</v>
      </c>
      <c r="K71" s="71">
        <f t="shared" si="19"/>
        <v>375.07050000000004</v>
      </c>
      <c r="L71" s="71">
        <f t="shared" si="19"/>
        <v>393.82402499999995</v>
      </c>
    </row>
    <row r="72" spans="1:12" ht="47.25">
      <c r="A72" s="118"/>
      <c r="B72" s="117"/>
      <c r="C72" s="119"/>
      <c r="D72" s="6" t="s">
        <v>7</v>
      </c>
      <c r="E72" s="71">
        <f t="shared" si="18"/>
        <v>0</v>
      </c>
      <c r="F72" s="71">
        <f>F42+F45+F48+F51+F54+F57+F60+F63+F69</f>
        <v>0</v>
      </c>
      <c r="G72" s="71">
        <f aca="true" t="shared" si="20" ref="G72:L72">G42+G45+G48+G51+G54+G57+G60+G63+G69</f>
        <v>0</v>
      </c>
      <c r="H72" s="71">
        <f t="shared" si="20"/>
        <v>0</v>
      </c>
      <c r="I72" s="71">
        <f t="shared" si="20"/>
        <v>0</v>
      </c>
      <c r="J72" s="71">
        <f t="shared" si="20"/>
        <v>0</v>
      </c>
      <c r="K72" s="71">
        <f t="shared" si="20"/>
        <v>0</v>
      </c>
      <c r="L72" s="71">
        <f t="shared" si="20"/>
        <v>0</v>
      </c>
    </row>
    <row r="73" spans="1:12" ht="24.75" customHeight="1">
      <c r="A73" s="118"/>
      <c r="B73" s="117"/>
      <c r="C73" s="119"/>
      <c r="D73" s="6" t="s">
        <v>44</v>
      </c>
      <c r="E73" s="71">
        <f t="shared" si="18"/>
        <v>2438.304525</v>
      </c>
      <c r="F73" s="71">
        <f>F43+F46+F49+F52+F55+F58+F61+F64+F67+F70</f>
        <v>324</v>
      </c>
      <c r="G73" s="71">
        <f aca="true" t="shared" si="21" ref="G73:L73">G43+G46+G49+G52+G55+G58+G61+G64+G67+G70</f>
        <v>324</v>
      </c>
      <c r="H73" s="71">
        <f t="shared" si="21"/>
        <v>324</v>
      </c>
      <c r="I73" s="71">
        <f t="shared" si="21"/>
        <v>340.2</v>
      </c>
      <c r="J73" s="71">
        <f t="shared" si="21"/>
        <v>357.21000000000004</v>
      </c>
      <c r="K73" s="71">
        <f t="shared" si="21"/>
        <v>375.07050000000004</v>
      </c>
      <c r="L73" s="71">
        <f t="shared" si="21"/>
        <v>393.82402499999995</v>
      </c>
    </row>
    <row r="74" spans="1:12" ht="28.5" customHeight="1">
      <c r="A74" s="118"/>
      <c r="B74" s="116" t="s">
        <v>50</v>
      </c>
      <c r="C74" s="119"/>
      <c r="D74" s="66" t="s">
        <v>3</v>
      </c>
      <c r="E74" s="72">
        <f t="shared" si="18"/>
        <v>2438.304525</v>
      </c>
      <c r="F74" s="72">
        <f aca="true" t="shared" si="22" ref="F74:L74">F75+F76</f>
        <v>324</v>
      </c>
      <c r="G74" s="72">
        <f t="shared" si="22"/>
        <v>324</v>
      </c>
      <c r="H74" s="72">
        <f t="shared" si="22"/>
        <v>324</v>
      </c>
      <c r="I74" s="72">
        <f t="shared" si="22"/>
        <v>340.2</v>
      </c>
      <c r="J74" s="72">
        <f t="shared" si="22"/>
        <v>357.21000000000004</v>
      </c>
      <c r="K74" s="72">
        <f t="shared" si="22"/>
        <v>375.07050000000004</v>
      </c>
      <c r="L74" s="72">
        <f t="shared" si="22"/>
        <v>393.82402499999995</v>
      </c>
    </row>
    <row r="75" spans="1:12" ht="53.25" customHeight="1">
      <c r="A75" s="118"/>
      <c r="B75" s="116"/>
      <c r="C75" s="119"/>
      <c r="D75" s="66" t="s">
        <v>7</v>
      </c>
      <c r="E75" s="72">
        <f t="shared" si="18"/>
        <v>0</v>
      </c>
      <c r="F75" s="72">
        <f>F72</f>
        <v>0</v>
      </c>
      <c r="G75" s="72">
        <f aca="true" t="shared" si="23" ref="G75:L76">G72</f>
        <v>0</v>
      </c>
      <c r="H75" s="72">
        <f t="shared" si="23"/>
        <v>0</v>
      </c>
      <c r="I75" s="72">
        <f t="shared" si="23"/>
        <v>0</v>
      </c>
      <c r="J75" s="72">
        <f t="shared" si="23"/>
        <v>0</v>
      </c>
      <c r="K75" s="72">
        <f t="shared" si="23"/>
        <v>0</v>
      </c>
      <c r="L75" s="72">
        <f t="shared" si="23"/>
        <v>0</v>
      </c>
    </row>
    <row r="76" spans="1:12" ht="31.5">
      <c r="A76" s="118"/>
      <c r="B76" s="116"/>
      <c r="C76" s="119"/>
      <c r="D76" s="66" t="s">
        <v>44</v>
      </c>
      <c r="E76" s="72">
        <f t="shared" si="18"/>
        <v>2438.304525</v>
      </c>
      <c r="F76" s="72">
        <f>F73</f>
        <v>324</v>
      </c>
      <c r="G76" s="72">
        <f t="shared" si="23"/>
        <v>324</v>
      </c>
      <c r="H76" s="72">
        <f t="shared" si="23"/>
        <v>324</v>
      </c>
      <c r="I76" s="72">
        <f t="shared" si="23"/>
        <v>340.2</v>
      </c>
      <c r="J76" s="72">
        <f t="shared" si="23"/>
        <v>357.21000000000004</v>
      </c>
      <c r="K76" s="72">
        <f t="shared" si="23"/>
        <v>375.07050000000004</v>
      </c>
      <c r="L76" s="72">
        <f t="shared" si="23"/>
        <v>393.82402499999995</v>
      </c>
    </row>
    <row r="77" spans="1:12" ht="15.75">
      <c r="A77" s="110" t="s">
        <v>160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</row>
    <row r="78" spans="1:12" ht="15.75">
      <c r="A78" s="110" t="s">
        <v>63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</row>
    <row r="79" spans="1:12" ht="15.75">
      <c r="A79" s="111" t="s">
        <v>123</v>
      </c>
      <c r="B79" s="111"/>
      <c r="C79" s="111"/>
      <c r="D79" s="111"/>
      <c r="E79" s="111"/>
      <c r="F79" s="111"/>
      <c r="G79" s="111"/>
      <c r="H79" s="111"/>
      <c r="I79" s="111"/>
      <c r="J79" s="111"/>
      <c r="K79" s="111"/>
      <c r="L79" s="111"/>
    </row>
    <row r="80" spans="1:12" ht="52.5" customHeight="1">
      <c r="A80" s="1" t="s">
        <v>71</v>
      </c>
      <c r="B80" s="62" t="s">
        <v>66</v>
      </c>
      <c r="C80" s="49" t="s">
        <v>125</v>
      </c>
      <c r="D80" s="6" t="s">
        <v>7</v>
      </c>
      <c r="E80" s="55">
        <f>F80+G80+H80</f>
        <v>3643.2</v>
      </c>
      <c r="F80" s="73">
        <v>1243.2</v>
      </c>
      <c r="G80" s="73">
        <v>1200</v>
      </c>
      <c r="H80" s="73">
        <v>1200</v>
      </c>
      <c r="I80" s="1"/>
      <c r="J80" s="1"/>
      <c r="K80" s="1"/>
      <c r="L80" s="1"/>
    </row>
    <row r="81" spans="1:12" ht="52.5" customHeight="1">
      <c r="A81" s="1" t="s">
        <v>72</v>
      </c>
      <c r="B81" s="62" t="s">
        <v>67</v>
      </c>
      <c r="C81" s="49" t="s">
        <v>125</v>
      </c>
      <c r="D81" s="6" t="s">
        <v>7</v>
      </c>
      <c r="E81" s="55">
        <f>F81+G81+H81</f>
        <v>122122.1</v>
      </c>
      <c r="F81" s="73">
        <v>32261.9</v>
      </c>
      <c r="G81" s="73">
        <v>44930.1</v>
      </c>
      <c r="H81" s="73">
        <v>44930.1</v>
      </c>
      <c r="I81" s="1"/>
      <c r="J81" s="1"/>
      <c r="K81" s="1"/>
      <c r="L81" s="1"/>
    </row>
    <row r="82" spans="1:12" ht="62.25" customHeight="1">
      <c r="A82" s="1" t="s">
        <v>73</v>
      </c>
      <c r="B82" s="62" t="s">
        <v>68</v>
      </c>
      <c r="C82" s="49" t="s">
        <v>125</v>
      </c>
      <c r="D82" s="6" t="s">
        <v>7</v>
      </c>
      <c r="E82" s="55">
        <f>F82+G82+H82</f>
        <v>5106</v>
      </c>
      <c r="F82" s="73">
        <v>2070</v>
      </c>
      <c r="G82" s="73">
        <v>1518</v>
      </c>
      <c r="H82" s="73">
        <v>1518</v>
      </c>
      <c r="I82" s="1"/>
      <c r="J82" s="1"/>
      <c r="K82" s="1"/>
      <c r="L82" s="1"/>
    </row>
    <row r="83" spans="1:12" ht="61.5" customHeight="1">
      <c r="A83" s="1" t="s">
        <v>74</v>
      </c>
      <c r="B83" s="62" t="s">
        <v>69</v>
      </c>
      <c r="C83" s="49" t="s">
        <v>125</v>
      </c>
      <c r="D83" s="6" t="s">
        <v>7</v>
      </c>
      <c r="E83" s="55">
        <f>F83+G83+H83</f>
        <v>6739.8</v>
      </c>
      <c r="F83" s="73">
        <v>739.8</v>
      </c>
      <c r="G83" s="73">
        <v>3000</v>
      </c>
      <c r="H83" s="73">
        <v>3000</v>
      </c>
      <c r="I83" s="1"/>
      <c r="J83" s="1"/>
      <c r="K83" s="1"/>
      <c r="L83" s="1"/>
    </row>
    <row r="84" spans="1:12" ht="60" customHeight="1">
      <c r="A84" s="1" t="s">
        <v>75</v>
      </c>
      <c r="B84" s="62" t="s">
        <v>70</v>
      </c>
      <c r="C84" s="49" t="s">
        <v>125</v>
      </c>
      <c r="D84" s="6" t="s">
        <v>7</v>
      </c>
      <c r="E84" s="55">
        <f>F84+G84+H84</f>
        <v>474.20000000000005</v>
      </c>
      <c r="F84" s="73">
        <v>200</v>
      </c>
      <c r="G84" s="73">
        <v>137.1</v>
      </c>
      <c r="H84" s="73">
        <v>137.1</v>
      </c>
      <c r="I84" s="1"/>
      <c r="J84" s="1"/>
      <c r="K84" s="1"/>
      <c r="L84" s="1"/>
    </row>
    <row r="85" spans="1:12" ht="28.5" customHeight="1">
      <c r="A85" s="96"/>
      <c r="B85" s="117" t="s">
        <v>42</v>
      </c>
      <c r="C85" s="96"/>
      <c r="D85" s="6" t="s">
        <v>3</v>
      </c>
      <c r="E85" s="74">
        <f aca="true" t="shared" si="24" ref="E85:E90">F85+G85+H85</f>
        <v>138085.3</v>
      </c>
      <c r="F85" s="75">
        <f aca="true" t="shared" si="25" ref="F85:L85">F86+F87</f>
        <v>36514.9</v>
      </c>
      <c r="G85" s="75">
        <f t="shared" si="25"/>
        <v>50785.2</v>
      </c>
      <c r="H85" s="75">
        <f t="shared" si="25"/>
        <v>50785.2</v>
      </c>
      <c r="I85" s="76">
        <f t="shared" si="25"/>
        <v>0</v>
      </c>
      <c r="J85" s="76">
        <f t="shared" si="25"/>
        <v>0</v>
      </c>
      <c r="K85" s="76">
        <f t="shared" si="25"/>
        <v>0</v>
      </c>
      <c r="L85" s="76">
        <f t="shared" si="25"/>
        <v>0</v>
      </c>
    </row>
    <row r="86" spans="1:12" ht="52.5" customHeight="1">
      <c r="A86" s="97"/>
      <c r="B86" s="117"/>
      <c r="C86" s="97"/>
      <c r="D86" s="6" t="s">
        <v>7</v>
      </c>
      <c r="E86" s="55">
        <f t="shared" si="24"/>
        <v>138085.3</v>
      </c>
      <c r="F86" s="77">
        <f>F80+F81+F82+F83+F84</f>
        <v>36514.9</v>
      </c>
      <c r="G86" s="77">
        <f aca="true" t="shared" si="26" ref="G86:L86">G80+G81+G82+G83+G84</f>
        <v>50785.2</v>
      </c>
      <c r="H86" s="77">
        <f t="shared" si="26"/>
        <v>50785.2</v>
      </c>
      <c r="I86" s="71">
        <f t="shared" si="26"/>
        <v>0</v>
      </c>
      <c r="J86" s="71">
        <f t="shared" si="26"/>
        <v>0</v>
      </c>
      <c r="K86" s="71">
        <f t="shared" si="26"/>
        <v>0</v>
      </c>
      <c r="L86" s="71">
        <f t="shared" si="26"/>
        <v>0</v>
      </c>
    </row>
    <row r="87" spans="1:12" ht="30" customHeight="1">
      <c r="A87" s="98"/>
      <c r="B87" s="117"/>
      <c r="C87" s="98"/>
      <c r="D87" s="6" t="s">
        <v>44</v>
      </c>
      <c r="E87" s="78">
        <v>0</v>
      </c>
      <c r="F87" s="78">
        <v>0</v>
      </c>
      <c r="G87" s="78">
        <v>0</v>
      </c>
      <c r="H87" s="78">
        <v>0</v>
      </c>
      <c r="I87" s="78">
        <v>0</v>
      </c>
      <c r="J87" s="78">
        <v>0</v>
      </c>
      <c r="K87" s="78">
        <v>0</v>
      </c>
      <c r="L87" s="78">
        <v>0</v>
      </c>
    </row>
    <row r="88" spans="1:12" ht="28.5" customHeight="1">
      <c r="A88" s="96"/>
      <c r="B88" s="116" t="s">
        <v>49</v>
      </c>
      <c r="C88" s="96"/>
      <c r="D88" s="57" t="s">
        <v>3</v>
      </c>
      <c r="E88" s="60">
        <f t="shared" si="24"/>
        <v>138085.3</v>
      </c>
      <c r="F88" s="60">
        <f aca="true" t="shared" si="27" ref="F88:L88">F89+F90</f>
        <v>36514.9</v>
      </c>
      <c r="G88" s="60">
        <f t="shared" si="27"/>
        <v>50785.2</v>
      </c>
      <c r="H88" s="60">
        <f t="shared" si="27"/>
        <v>50785.2</v>
      </c>
      <c r="I88" s="60">
        <f t="shared" si="27"/>
        <v>0</v>
      </c>
      <c r="J88" s="60">
        <f t="shared" si="27"/>
        <v>0</v>
      </c>
      <c r="K88" s="60">
        <f t="shared" si="27"/>
        <v>0</v>
      </c>
      <c r="L88" s="60">
        <f t="shared" si="27"/>
        <v>0</v>
      </c>
    </row>
    <row r="89" spans="1:12" ht="53.25" customHeight="1">
      <c r="A89" s="97"/>
      <c r="B89" s="116"/>
      <c r="C89" s="97"/>
      <c r="D89" s="58" t="s">
        <v>7</v>
      </c>
      <c r="E89" s="48">
        <f>F89+G89+H89</f>
        <v>138085.3</v>
      </c>
      <c r="F89" s="79">
        <f aca="true" t="shared" si="28" ref="F89:L90">F86</f>
        <v>36514.9</v>
      </c>
      <c r="G89" s="80">
        <f t="shared" si="28"/>
        <v>50785.2</v>
      </c>
      <c r="H89" s="80">
        <f t="shared" si="28"/>
        <v>50785.2</v>
      </c>
      <c r="I89" s="79">
        <f t="shared" si="28"/>
        <v>0</v>
      </c>
      <c r="J89" s="79">
        <f t="shared" si="28"/>
        <v>0</v>
      </c>
      <c r="K89" s="79">
        <f t="shared" si="28"/>
        <v>0</v>
      </c>
      <c r="L89" s="79">
        <f t="shared" si="28"/>
        <v>0</v>
      </c>
    </row>
    <row r="90" spans="1:12" ht="31.5">
      <c r="A90" s="98"/>
      <c r="B90" s="116"/>
      <c r="C90" s="98"/>
      <c r="D90" s="58" t="s">
        <v>44</v>
      </c>
      <c r="E90" s="81">
        <f t="shared" si="24"/>
        <v>0</v>
      </c>
      <c r="F90" s="81">
        <f t="shared" si="28"/>
        <v>0</v>
      </c>
      <c r="G90" s="81">
        <f t="shared" si="28"/>
        <v>0</v>
      </c>
      <c r="H90" s="81">
        <f t="shared" si="28"/>
        <v>0</v>
      </c>
      <c r="I90" s="81">
        <f t="shared" si="28"/>
        <v>0</v>
      </c>
      <c r="J90" s="81">
        <f t="shared" si="28"/>
        <v>0</v>
      </c>
      <c r="K90" s="81">
        <f t="shared" si="28"/>
        <v>0</v>
      </c>
      <c r="L90" s="81">
        <f t="shared" si="28"/>
        <v>0</v>
      </c>
    </row>
    <row r="91" spans="1:12" ht="15.75">
      <c r="A91" s="110" t="s">
        <v>20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</row>
    <row r="92" spans="1:12" ht="15.75">
      <c r="A92" s="110" t="s">
        <v>51</v>
      </c>
      <c r="B92" s="110"/>
      <c r="C92" s="110"/>
      <c r="D92" s="110"/>
      <c r="E92" s="110"/>
      <c r="F92" s="110"/>
      <c r="G92" s="110"/>
      <c r="H92" s="110"/>
      <c r="I92" s="110"/>
      <c r="J92" s="110"/>
      <c r="K92" s="110"/>
      <c r="L92" s="110"/>
    </row>
    <row r="93" spans="1:12" ht="18.75" customHeight="1">
      <c r="A93" s="111" t="s">
        <v>205</v>
      </c>
      <c r="B93" s="111"/>
      <c r="C93" s="111"/>
      <c r="D93" s="111"/>
      <c r="E93" s="111"/>
      <c r="F93" s="111"/>
      <c r="G93" s="111"/>
      <c r="H93" s="111"/>
      <c r="I93" s="111"/>
      <c r="J93" s="111"/>
      <c r="K93" s="111"/>
      <c r="L93" s="111"/>
    </row>
    <row r="94" spans="1:12" ht="47.25">
      <c r="A94" s="1" t="s">
        <v>126</v>
      </c>
      <c r="B94" s="62" t="s">
        <v>48</v>
      </c>
      <c r="C94" s="49" t="s">
        <v>125</v>
      </c>
      <c r="D94" s="49" t="s">
        <v>23</v>
      </c>
      <c r="E94" s="45"/>
      <c r="F94" s="45"/>
      <c r="G94" s="45"/>
      <c r="H94" s="45"/>
      <c r="I94" s="45"/>
      <c r="J94" s="45"/>
      <c r="K94" s="45"/>
      <c r="L94" s="45"/>
    </row>
    <row r="95" spans="1:12" ht="63.75" customHeight="1">
      <c r="A95" s="1" t="s">
        <v>127</v>
      </c>
      <c r="B95" s="62" t="s">
        <v>109</v>
      </c>
      <c r="C95" s="49" t="s">
        <v>125</v>
      </c>
      <c r="D95" s="49" t="s">
        <v>23</v>
      </c>
      <c r="E95" s="45"/>
      <c r="F95" s="45"/>
      <c r="G95" s="45"/>
      <c r="H95" s="45"/>
      <c r="I95" s="45"/>
      <c r="J95" s="45"/>
      <c r="K95" s="45"/>
      <c r="L95" s="45"/>
    </row>
    <row r="96" spans="1:12" ht="15.75">
      <c r="A96" s="111" t="s">
        <v>206</v>
      </c>
      <c r="B96" s="111"/>
      <c r="C96" s="111"/>
      <c r="D96" s="111"/>
      <c r="E96" s="111"/>
      <c r="F96" s="111"/>
      <c r="G96" s="111"/>
      <c r="H96" s="111"/>
      <c r="I96" s="111"/>
      <c r="J96" s="111"/>
      <c r="K96" s="111"/>
      <c r="L96" s="111"/>
    </row>
    <row r="97" spans="1:12" ht="47.25">
      <c r="A97" s="1" t="s">
        <v>128</v>
      </c>
      <c r="B97" s="62" t="s">
        <v>110</v>
      </c>
      <c r="C97" s="49" t="s">
        <v>125</v>
      </c>
      <c r="D97" s="82" t="s">
        <v>44</v>
      </c>
      <c r="E97" s="78">
        <f>SUM(F97:L97)</f>
        <v>151170.625</v>
      </c>
      <c r="F97" s="78">
        <v>20658</v>
      </c>
      <c r="G97" s="78">
        <v>20000</v>
      </c>
      <c r="H97" s="78">
        <v>20000</v>
      </c>
      <c r="I97" s="54">
        <f>H97*1.05</f>
        <v>21000</v>
      </c>
      <c r="J97" s="54">
        <f>I97*1.05</f>
        <v>22050</v>
      </c>
      <c r="K97" s="1">
        <f>J97*1.05</f>
        <v>23152.5</v>
      </c>
      <c r="L97" s="54">
        <f>K97*1.05</f>
        <v>24310.125</v>
      </c>
    </row>
    <row r="98" spans="1:12" ht="29.25" customHeight="1">
      <c r="A98" s="96"/>
      <c r="B98" s="114" t="s">
        <v>43</v>
      </c>
      <c r="C98" s="96"/>
      <c r="D98" s="6" t="s">
        <v>3</v>
      </c>
      <c r="E98" s="78">
        <f aca="true" t="shared" si="29" ref="E98:E103">SUM(F98:L98)</f>
        <v>151170.625</v>
      </c>
      <c r="F98" s="78">
        <f aca="true" t="shared" si="30" ref="F98:L98">F99+F100</f>
        <v>20658</v>
      </c>
      <c r="G98" s="78">
        <f t="shared" si="30"/>
        <v>20000</v>
      </c>
      <c r="H98" s="78">
        <f t="shared" si="30"/>
        <v>20000</v>
      </c>
      <c r="I98" s="54">
        <f t="shared" si="30"/>
        <v>21000</v>
      </c>
      <c r="J98" s="54">
        <f t="shared" si="30"/>
        <v>22050</v>
      </c>
      <c r="K98" s="1">
        <f t="shared" si="30"/>
        <v>23152.5</v>
      </c>
      <c r="L98" s="54">
        <f t="shared" si="30"/>
        <v>24310.125</v>
      </c>
    </row>
    <row r="99" spans="1:12" ht="50.25" customHeight="1">
      <c r="A99" s="97"/>
      <c r="B99" s="114"/>
      <c r="C99" s="97"/>
      <c r="D99" s="6" t="s">
        <v>7</v>
      </c>
      <c r="E99" s="78">
        <f t="shared" si="29"/>
        <v>0</v>
      </c>
      <c r="F99" s="78">
        <v>0</v>
      </c>
      <c r="G99" s="78">
        <v>0</v>
      </c>
      <c r="H99" s="78">
        <v>0</v>
      </c>
      <c r="I99" s="78">
        <v>0</v>
      </c>
      <c r="J99" s="78">
        <v>0</v>
      </c>
      <c r="K99" s="78">
        <v>0</v>
      </c>
      <c r="L99" s="78">
        <v>0</v>
      </c>
    </row>
    <row r="100" spans="1:12" ht="27.75" customHeight="1">
      <c r="A100" s="98"/>
      <c r="B100" s="114"/>
      <c r="C100" s="98"/>
      <c r="D100" s="6" t="s">
        <v>44</v>
      </c>
      <c r="E100" s="78">
        <f t="shared" si="29"/>
        <v>151170.625</v>
      </c>
      <c r="F100" s="78">
        <v>20658</v>
      </c>
      <c r="G100" s="78">
        <v>20000</v>
      </c>
      <c r="H100" s="78">
        <v>20000</v>
      </c>
      <c r="I100" s="78">
        <f>I97</f>
        <v>21000</v>
      </c>
      <c r="J100" s="55">
        <f>J97</f>
        <v>22050</v>
      </c>
      <c r="K100" s="55">
        <f>K97</f>
        <v>23152.5</v>
      </c>
      <c r="L100" s="78">
        <f>L97</f>
        <v>24310.125</v>
      </c>
    </row>
    <row r="101" spans="1:12" ht="27" customHeight="1">
      <c r="A101" s="96"/>
      <c r="B101" s="115" t="s">
        <v>52</v>
      </c>
      <c r="C101" s="96"/>
      <c r="D101" s="57" t="s">
        <v>3</v>
      </c>
      <c r="E101" s="83">
        <f t="shared" si="29"/>
        <v>151170.625</v>
      </c>
      <c r="F101" s="83">
        <f aca="true" t="shared" si="31" ref="F101:L101">F102+F103</f>
        <v>20658</v>
      </c>
      <c r="G101" s="83">
        <f t="shared" si="31"/>
        <v>20000</v>
      </c>
      <c r="H101" s="83">
        <f t="shared" si="31"/>
        <v>20000</v>
      </c>
      <c r="I101" s="59">
        <f t="shared" si="31"/>
        <v>21000</v>
      </c>
      <c r="J101" s="59">
        <f t="shared" si="31"/>
        <v>22050</v>
      </c>
      <c r="K101" s="14">
        <f t="shared" si="31"/>
        <v>23152.5</v>
      </c>
      <c r="L101" s="59">
        <f t="shared" si="31"/>
        <v>24310.125</v>
      </c>
    </row>
    <row r="102" spans="1:12" ht="50.25" customHeight="1">
      <c r="A102" s="97"/>
      <c r="B102" s="115"/>
      <c r="C102" s="97"/>
      <c r="D102" s="58" t="s">
        <v>7</v>
      </c>
      <c r="E102" s="83">
        <f t="shared" si="29"/>
        <v>0</v>
      </c>
      <c r="F102" s="83">
        <v>0</v>
      </c>
      <c r="G102" s="83">
        <v>0</v>
      </c>
      <c r="H102" s="83">
        <v>0</v>
      </c>
      <c r="I102" s="59">
        <f aca="true" t="shared" si="32" ref="I102:L103">I99</f>
        <v>0</v>
      </c>
      <c r="J102" s="59">
        <f t="shared" si="32"/>
        <v>0</v>
      </c>
      <c r="K102" s="59">
        <f t="shared" si="32"/>
        <v>0</v>
      </c>
      <c r="L102" s="59">
        <f t="shared" si="32"/>
        <v>0</v>
      </c>
    </row>
    <row r="103" spans="1:12" ht="31.5">
      <c r="A103" s="98"/>
      <c r="B103" s="115"/>
      <c r="C103" s="98"/>
      <c r="D103" s="58" t="s">
        <v>44</v>
      </c>
      <c r="E103" s="83">
        <f t="shared" si="29"/>
        <v>151170.625</v>
      </c>
      <c r="F103" s="83">
        <v>20658</v>
      </c>
      <c r="G103" s="83">
        <v>20000</v>
      </c>
      <c r="H103" s="83">
        <v>20000</v>
      </c>
      <c r="I103" s="59">
        <f t="shared" si="32"/>
        <v>21000</v>
      </c>
      <c r="J103" s="59">
        <f t="shared" si="32"/>
        <v>22050</v>
      </c>
      <c r="K103" s="14">
        <f t="shared" si="32"/>
        <v>23152.5</v>
      </c>
      <c r="L103" s="59">
        <f t="shared" si="32"/>
        <v>24310.125</v>
      </c>
    </row>
    <row r="104" spans="1:12" ht="15.75">
      <c r="A104" s="110" t="s">
        <v>172</v>
      </c>
      <c r="B104" s="110"/>
      <c r="C104" s="110"/>
      <c r="D104" s="110"/>
      <c r="E104" s="110"/>
      <c r="F104" s="110"/>
      <c r="G104" s="110"/>
      <c r="H104" s="110"/>
      <c r="I104" s="110"/>
      <c r="J104" s="110"/>
      <c r="K104" s="110"/>
      <c r="L104" s="110"/>
    </row>
    <row r="105" spans="1:12" s="15" customFormat="1" ht="15.75">
      <c r="A105" s="110" t="s">
        <v>211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</row>
    <row r="106" spans="1:12" ht="15.75">
      <c r="A106" s="111" t="s">
        <v>56</v>
      </c>
      <c r="B106" s="111"/>
      <c r="C106" s="111"/>
      <c r="D106" s="111"/>
      <c r="E106" s="111"/>
      <c r="F106" s="111"/>
      <c r="G106" s="111"/>
      <c r="H106" s="111"/>
      <c r="I106" s="111"/>
      <c r="J106" s="111"/>
      <c r="K106" s="111"/>
      <c r="L106" s="111"/>
    </row>
    <row r="107" spans="1:12" ht="60" customHeight="1">
      <c r="A107" s="1" t="s">
        <v>129</v>
      </c>
      <c r="B107" s="84" t="s">
        <v>39</v>
      </c>
      <c r="C107" s="17" t="s">
        <v>141</v>
      </c>
      <c r="D107" s="49" t="s">
        <v>23</v>
      </c>
      <c r="E107" s="3"/>
      <c r="F107" s="3"/>
      <c r="G107" s="3"/>
      <c r="H107" s="3"/>
      <c r="I107" s="8"/>
      <c r="J107" s="8"/>
      <c r="K107" s="8"/>
      <c r="L107" s="8"/>
    </row>
    <row r="108" spans="1:12" ht="47.25">
      <c r="A108" s="1" t="s">
        <v>130</v>
      </c>
      <c r="B108" s="84" t="s">
        <v>33</v>
      </c>
      <c r="C108" s="17" t="s">
        <v>141</v>
      </c>
      <c r="D108" s="49" t="s">
        <v>23</v>
      </c>
      <c r="E108" s="8"/>
      <c r="F108" s="8"/>
      <c r="G108" s="8"/>
      <c r="H108" s="8"/>
      <c r="I108" s="8"/>
      <c r="J108" s="8"/>
      <c r="K108" s="8"/>
      <c r="L108" s="8"/>
    </row>
    <row r="109" spans="1:12" ht="47.25">
      <c r="A109" s="1" t="s">
        <v>131</v>
      </c>
      <c r="B109" s="84" t="s">
        <v>40</v>
      </c>
      <c r="C109" s="17" t="s">
        <v>141</v>
      </c>
      <c r="D109" s="49" t="s">
        <v>23</v>
      </c>
      <c r="E109" s="8"/>
      <c r="F109" s="14"/>
      <c r="G109" s="8"/>
      <c r="H109" s="8"/>
      <c r="I109" s="8"/>
      <c r="J109" s="8"/>
      <c r="K109" s="8"/>
      <c r="L109" s="8"/>
    </row>
    <row r="110" spans="1:12" ht="47.25">
      <c r="A110" s="1" t="s">
        <v>132</v>
      </c>
      <c r="B110" s="84" t="s">
        <v>34</v>
      </c>
      <c r="C110" s="17" t="s">
        <v>141</v>
      </c>
      <c r="D110" s="49" t="s">
        <v>23</v>
      </c>
      <c r="E110" s="8"/>
      <c r="F110" s="8"/>
      <c r="G110" s="8"/>
      <c r="H110" s="8"/>
      <c r="I110" s="8"/>
      <c r="J110" s="8"/>
      <c r="K110" s="8"/>
      <c r="L110" s="8"/>
    </row>
    <row r="111" spans="1:12" ht="47.25">
      <c r="A111" s="1" t="s">
        <v>133</v>
      </c>
      <c r="B111" s="84" t="s">
        <v>35</v>
      </c>
      <c r="C111" s="17" t="s">
        <v>141</v>
      </c>
      <c r="D111" s="49" t="s">
        <v>23</v>
      </c>
      <c r="E111" s="8"/>
      <c r="F111" s="8"/>
      <c r="G111" s="8"/>
      <c r="H111" s="8"/>
      <c r="I111" s="8"/>
      <c r="J111" s="8"/>
      <c r="K111" s="8"/>
      <c r="L111" s="8"/>
    </row>
    <row r="112" spans="1:12" ht="30.75" customHeight="1">
      <c r="A112" s="8"/>
      <c r="B112" s="84" t="s">
        <v>42</v>
      </c>
      <c r="C112" s="8"/>
      <c r="D112" s="8" t="s">
        <v>3</v>
      </c>
      <c r="E112" s="8"/>
      <c r="F112" s="8"/>
      <c r="G112" s="8"/>
      <c r="H112" s="8"/>
      <c r="I112" s="8"/>
      <c r="J112" s="8"/>
      <c r="K112" s="8"/>
      <c r="L112" s="8"/>
    </row>
    <row r="113" spans="1:12" ht="31.5" customHeight="1">
      <c r="A113" s="112" t="s">
        <v>55</v>
      </c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</row>
    <row r="114" spans="1:12" ht="47.25">
      <c r="A114" s="1" t="s">
        <v>134</v>
      </c>
      <c r="B114" s="62" t="s">
        <v>41</v>
      </c>
      <c r="C114" s="17" t="s">
        <v>141</v>
      </c>
      <c r="D114" s="49" t="s">
        <v>23</v>
      </c>
      <c r="E114" s="8"/>
      <c r="F114" s="8"/>
      <c r="G114" s="8"/>
      <c r="H114" s="8"/>
      <c r="I114" s="8"/>
      <c r="J114" s="8"/>
      <c r="K114" s="8"/>
      <c r="L114" s="8"/>
    </row>
    <row r="115" spans="1:12" ht="47.25">
      <c r="A115" s="1" t="s">
        <v>135</v>
      </c>
      <c r="B115" s="62" t="s">
        <v>36</v>
      </c>
      <c r="C115" s="17" t="s">
        <v>141</v>
      </c>
      <c r="D115" s="49" t="s">
        <v>23</v>
      </c>
      <c r="E115" s="8"/>
      <c r="F115" s="8"/>
      <c r="G115" s="8"/>
      <c r="H115" s="8"/>
      <c r="I115" s="8"/>
      <c r="J115" s="8"/>
      <c r="K115" s="8"/>
      <c r="L115" s="8"/>
    </row>
    <row r="116" spans="1:12" ht="63">
      <c r="A116" s="1" t="s">
        <v>136</v>
      </c>
      <c r="B116" s="62" t="s">
        <v>37</v>
      </c>
      <c r="C116" s="17" t="s">
        <v>141</v>
      </c>
      <c r="D116" s="49" t="s">
        <v>23</v>
      </c>
      <c r="E116" s="8"/>
      <c r="F116" s="8"/>
      <c r="G116" s="8"/>
      <c r="H116" s="8"/>
      <c r="I116" s="8"/>
      <c r="J116" s="8"/>
      <c r="K116" s="8"/>
      <c r="L116" s="8"/>
    </row>
    <row r="117" spans="1:12" ht="30.75" customHeight="1">
      <c r="A117" s="96" t="s">
        <v>137</v>
      </c>
      <c r="B117" s="107" t="s">
        <v>179</v>
      </c>
      <c r="C117" s="93" t="s">
        <v>141</v>
      </c>
      <c r="D117" s="6" t="s">
        <v>3</v>
      </c>
      <c r="E117" s="78">
        <f>SUM(F117:L117)</f>
        <v>1128.8446875</v>
      </c>
      <c r="F117" s="78">
        <v>150</v>
      </c>
      <c r="G117" s="78">
        <v>150</v>
      </c>
      <c r="H117" s="78">
        <v>150</v>
      </c>
      <c r="I117" s="1">
        <f>H117*1.05</f>
        <v>157.5</v>
      </c>
      <c r="J117" s="54">
        <f>I117*1.05</f>
        <v>165.375</v>
      </c>
      <c r="K117" s="54">
        <f>J117*1.05</f>
        <v>173.64375</v>
      </c>
      <c r="L117" s="54">
        <f>K117*1.05</f>
        <v>182.3259375</v>
      </c>
    </row>
    <row r="118" spans="1:12" ht="53.25" customHeight="1">
      <c r="A118" s="97"/>
      <c r="B118" s="108"/>
      <c r="C118" s="94"/>
      <c r="D118" s="86" t="s">
        <v>7</v>
      </c>
      <c r="E118" s="78"/>
      <c r="F118" s="78"/>
      <c r="G118" s="78"/>
      <c r="H118" s="78"/>
      <c r="I118" s="1"/>
      <c r="J118" s="54"/>
      <c r="K118" s="54"/>
      <c r="L118" s="54"/>
    </row>
    <row r="119" spans="1:12" ht="35.25" customHeight="1">
      <c r="A119" s="98"/>
      <c r="B119" s="109"/>
      <c r="C119" s="102"/>
      <c r="D119" s="6" t="s">
        <v>44</v>
      </c>
      <c r="E119" s="78">
        <f>SUM(F119:L119)</f>
        <v>1128.8446875</v>
      </c>
      <c r="F119" s="78">
        <v>150</v>
      </c>
      <c r="G119" s="78">
        <v>150</v>
      </c>
      <c r="H119" s="78">
        <v>150</v>
      </c>
      <c r="I119" s="1">
        <f>H119*1.05</f>
        <v>157.5</v>
      </c>
      <c r="J119" s="54">
        <f>I119*1.05</f>
        <v>165.375</v>
      </c>
      <c r="K119" s="54">
        <f>J119*1.05</f>
        <v>173.64375</v>
      </c>
      <c r="L119" s="54">
        <f>K119*1.05</f>
        <v>182.3259375</v>
      </c>
    </row>
    <row r="120" spans="1:12" ht="63">
      <c r="A120" s="1" t="s">
        <v>138</v>
      </c>
      <c r="B120" s="62" t="s">
        <v>38</v>
      </c>
      <c r="C120" s="17" t="s">
        <v>141</v>
      </c>
      <c r="D120" s="65" t="s">
        <v>23</v>
      </c>
      <c r="E120" s="1"/>
      <c r="F120" s="1"/>
      <c r="G120" s="1"/>
      <c r="H120" s="1"/>
      <c r="I120" s="1"/>
      <c r="J120" s="1"/>
      <c r="K120" s="1"/>
      <c r="L120" s="1"/>
    </row>
    <row r="121" spans="1:12" ht="78.75">
      <c r="A121" s="1" t="s">
        <v>139</v>
      </c>
      <c r="B121" s="62" t="s">
        <v>180</v>
      </c>
      <c r="C121" s="17" t="s">
        <v>141</v>
      </c>
      <c r="D121" s="65" t="s">
        <v>23</v>
      </c>
      <c r="E121" s="1"/>
      <c r="F121" s="1"/>
      <c r="G121" s="1"/>
      <c r="H121" s="1"/>
      <c r="I121" s="1"/>
      <c r="J121" s="1"/>
      <c r="K121" s="1"/>
      <c r="L121" s="1"/>
    </row>
    <row r="122" spans="1:12" ht="34.5" customHeight="1">
      <c r="A122" s="96" t="s">
        <v>140</v>
      </c>
      <c r="B122" s="107" t="s">
        <v>21</v>
      </c>
      <c r="C122" s="93" t="s">
        <v>22</v>
      </c>
      <c r="D122" s="86" t="s">
        <v>3</v>
      </c>
      <c r="E122" s="86">
        <f>F122+G122+H122</f>
        <v>4250.4</v>
      </c>
      <c r="F122" s="86">
        <f>F123+F124</f>
        <v>1416.8</v>
      </c>
      <c r="G122" s="86">
        <f aca="true" t="shared" si="33" ref="G122:L122">G123+G124</f>
        <v>1416.8</v>
      </c>
      <c r="H122" s="86">
        <f t="shared" si="33"/>
        <v>1416.8</v>
      </c>
      <c r="I122" s="88">
        <f t="shared" si="33"/>
        <v>0</v>
      </c>
      <c r="J122" s="88">
        <f t="shared" si="33"/>
        <v>0</v>
      </c>
      <c r="K122" s="88">
        <f t="shared" si="33"/>
        <v>0</v>
      </c>
      <c r="L122" s="88">
        <f t="shared" si="33"/>
        <v>0</v>
      </c>
    </row>
    <row r="123" spans="1:12" ht="51.75" customHeight="1">
      <c r="A123" s="97"/>
      <c r="B123" s="108"/>
      <c r="C123" s="94"/>
      <c r="D123" s="86" t="s">
        <v>7</v>
      </c>
      <c r="E123" s="86">
        <f>F123+G123+H123</f>
        <v>4250.4</v>
      </c>
      <c r="F123" s="86">
        <v>1416.8</v>
      </c>
      <c r="G123" s="86">
        <v>1416.8</v>
      </c>
      <c r="H123" s="86">
        <v>1416.8</v>
      </c>
      <c r="I123" s="54">
        <v>0</v>
      </c>
      <c r="J123" s="54">
        <v>0</v>
      </c>
      <c r="K123" s="54">
        <v>0</v>
      </c>
      <c r="L123" s="54">
        <v>0</v>
      </c>
    </row>
    <row r="124" spans="1:12" ht="29.25" customHeight="1">
      <c r="A124" s="98"/>
      <c r="B124" s="109"/>
      <c r="C124" s="102"/>
      <c r="D124" s="6" t="s">
        <v>44</v>
      </c>
      <c r="E124" s="86"/>
      <c r="F124" s="86"/>
      <c r="G124" s="86"/>
      <c r="H124" s="86"/>
      <c r="I124" s="54"/>
      <c r="J124" s="54"/>
      <c r="K124" s="54"/>
      <c r="L124" s="54"/>
    </row>
    <row r="125" spans="1:12" ht="28.5" customHeight="1">
      <c r="A125" s="96"/>
      <c r="B125" s="107" t="s">
        <v>54</v>
      </c>
      <c r="C125" s="105"/>
      <c r="D125" s="6" t="s">
        <v>3</v>
      </c>
      <c r="E125" s="78">
        <f>SUM(F125:L125)</f>
        <v>5379.2446875</v>
      </c>
      <c r="F125" s="54">
        <f>F126+F127</f>
        <v>1566.8</v>
      </c>
      <c r="G125" s="54">
        <f aca="true" t="shared" si="34" ref="G125:L125">G126+G127</f>
        <v>1566.8</v>
      </c>
      <c r="H125" s="54">
        <f t="shared" si="34"/>
        <v>1566.8</v>
      </c>
      <c r="I125" s="54">
        <f t="shared" si="34"/>
        <v>157.5</v>
      </c>
      <c r="J125" s="54">
        <f t="shared" si="34"/>
        <v>165.375</v>
      </c>
      <c r="K125" s="54">
        <f t="shared" si="34"/>
        <v>173.64375</v>
      </c>
      <c r="L125" s="54">
        <f t="shared" si="34"/>
        <v>182.3259375</v>
      </c>
    </row>
    <row r="126" spans="1:12" ht="53.25" customHeight="1">
      <c r="A126" s="97"/>
      <c r="B126" s="108"/>
      <c r="C126" s="106"/>
      <c r="D126" s="6" t="s">
        <v>7</v>
      </c>
      <c r="E126" s="55">
        <f>SUM(F126:L126)</f>
        <v>4250.4</v>
      </c>
      <c r="F126" s="1">
        <f>F122</f>
        <v>1416.8</v>
      </c>
      <c r="G126" s="1">
        <f aca="true" t="shared" si="35" ref="G126:L126">G122</f>
        <v>1416.8</v>
      </c>
      <c r="H126" s="1">
        <f t="shared" si="35"/>
        <v>1416.8</v>
      </c>
      <c r="I126" s="54">
        <f t="shared" si="35"/>
        <v>0</v>
      </c>
      <c r="J126" s="54">
        <f t="shared" si="35"/>
        <v>0</v>
      </c>
      <c r="K126" s="54">
        <f t="shared" si="35"/>
        <v>0</v>
      </c>
      <c r="L126" s="54">
        <f t="shared" si="35"/>
        <v>0</v>
      </c>
    </row>
    <row r="127" spans="1:12" ht="27" customHeight="1">
      <c r="A127" s="97"/>
      <c r="B127" s="108"/>
      <c r="C127" s="106"/>
      <c r="D127" s="6" t="s">
        <v>44</v>
      </c>
      <c r="E127" s="78">
        <f>SUM(F127:L127)</f>
        <v>1128.8446875</v>
      </c>
      <c r="F127" s="78">
        <f>F117</f>
        <v>150</v>
      </c>
      <c r="G127" s="78">
        <f aca="true" t="shared" si="36" ref="G127:L127">G117</f>
        <v>150</v>
      </c>
      <c r="H127" s="78">
        <f t="shared" si="36"/>
        <v>150</v>
      </c>
      <c r="I127" s="78">
        <f t="shared" si="36"/>
        <v>157.5</v>
      </c>
      <c r="J127" s="78">
        <f t="shared" si="36"/>
        <v>165.375</v>
      </c>
      <c r="K127" s="78">
        <f t="shared" si="36"/>
        <v>173.64375</v>
      </c>
      <c r="L127" s="78">
        <f t="shared" si="36"/>
        <v>182.3259375</v>
      </c>
    </row>
    <row r="128" spans="1:12" ht="30.75" customHeight="1">
      <c r="A128" s="96"/>
      <c r="B128" s="103" t="s">
        <v>53</v>
      </c>
      <c r="C128" s="93"/>
      <c r="D128" s="66" t="s">
        <v>3</v>
      </c>
      <c r="E128" s="83">
        <f>E129+E130</f>
        <v>5379.2446875</v>
      </c>
      <c r="F128" s="83">
        <f aca="true" t="shared" si="37" ref="F128:L128">F129+F130</f>
        <v>1566.8</v>
      </c>
      <c r="G128" s="83">
        <f t="shared" si="37"/>
        <v>1566.8</v>
      </c>
      <c r="H128" s="83">
        <f t="shared" si="37"/>
        <v>1566.8</v>
      </c>
      <c r="I128" s="83">
        <f t="shared" si="37"/>
        <v>157.5</v>
      </c>
      <c r="J128" s="83">
        <f t="shared" si="37"/>
        <v>165.375</v>
      </c>
      <c r="K128" s="83">
        <f t="shared" si="37"/>
        <v>173.64375</v>
      </c>
      <c r="L128" s="83">
        <f t="shared" si="37"/>
        <v>182.3259375</v>
      </c>
    </row>
    <row r="129" spans="1:12" ht="50.25" customHeight="1">
      <c r="A129" s="97"/>
      <c r="B129" s="104"/>
      <c r="C129" s="94"/>
      <c r="D129" s="48" t="s">
        <v>7</v>
      </c>
      <c r="E129" s="60">
        <f>SUM(F129:L129)</f>
        <v>4250.4</v>
      </c>
      <c r="F129" s="89">
        <f>F126</f>
        <v>1416.8</v>
      </c>
      <c r="G129" s="89">
        <f aca="true" t="shared" si="38" ref="G129:L130">G126</f>
        <v>1416.8</v>
      </c>
      <c r="H129" s="89">
        <f t="shared" si="38"/>
        <v>1416.8</v>
      </c>
      <c r="I129" s="90">
        <f t="shared" si="38"/>
        <v>0</v>
      </c>
      <c r="J129" s="90">
        <f t="shared" si="38"/>
        <v>0</v>
      </c>
      <c r="K129" s="90">
        <f t="shared" si="38"/>
        <v>0</v>
      </c>
      <c r="L129" s="90">
        <f t="shared" si="38"/>
        <v>0</v>
      </c>
    </row>
    <row r="130" spans="1:12" ht="33" customHeight="1">
      <c r="A130" s="97"/>
      <c r="B130" s="104"/>
      <c r="C130" s="94"/>
      <c r="D130" s="66" t="s">
        <v>44</v>
      </c>
      <c r="E130" s="90">
        <f>SUM(F130:L130)</f>
        <v>1128.8446875</v>
      </c>
      <c r="F130" s="89">
        <f>F127</f>
        <v>150</v>
      </c>
      <c r="G130" s="89">
        <f t="shared" si="38"/>
        <v>150</v>
      </c>
      <c r="H130" s="89">
        <f t="shared" si="38"/>
        <v>150</v>
      </c>
      <c r="I130" s="90">
        <f t="shared" si="38"/>
        <v>157.5</v>
      </c>
      <c r="J130" s="90">
        <f t="shared" si="38"/>
        <v>165.375</v>
      </c>
      <c r="K130" s="90">
        <f t="shared" si="38"/>
        <v>173.64375</v>
      </c>
      <c r="L130" s="90">
        <f t="shared" si="38"/>
        <v>182.3259375</v>
      </c>
    </row>
    <row r="131" spans="1:12" ht="30.75" customHeight="1">
      <c r="A131" s="96"/>
      <c r="B131" s="103" t="s">
        <v>142</v>
      </c>
      <c r="C131" s="105"/>
      <c r="D131" s="57" t="s">
        <v>3</v>
      </c>
      <c r="E131" s="83">
        <f>E132+E133+E134</f>
        <v>1434773.9742124998</v>
      </c>
      <c r="F131" s="72">
        <f>F132+F133+F134</f>
        <v>224138.3</v>
      </c>
      <c r="G131" s="72">
        <f aca="true" t="shared" si="39" ref="G131:L131">G132+G133+G134</f>
        <v>238370.8</v>
      </c>
      <c r="H131" s="72">
        <f t="shared" si="39"/>
        <v>240329.30000000002</v>
      </c>
      <c r="I131" s="72">
        <f t="shared" si="39"/>
        <v>175339.90000000002</v>
      </c>
      <c r="J131" s="72">
        <f t="shared" si="39"/>
        <v>180293.185</v>
      </c>
      <c r="K131" s="72">
        <f t="shared" si="39"/>
        <v>185458.21425</v>
      </c>
      <c r="L131" s="72">
        <f t="shared" si="39"/>
        <v>190844.2749625</v>
      </c>
    </row>
    <row r="132" spans="1:12" ht="30.75" customHeight="1">
      <c r="A132" s="97"/>
      <c r="B132" s="104"/>
      <c r="C132" s="106"/>
      <c r="D132" s="58" t="s">
        <v>64</v>
      </c>
      <c r="E132" s="89">
        <f>SUM(F132:L132)</f>
        <v>24367.1</v>
      </c>
      <c r="F132" s="72">
        <f aca="true" t="shared" si="40" ref="F132:L132">F27</f>
        <v>7945.7</v>
      </c>
      <c r="G132" s="72">
        <f t="shared" si="40"/>
        <v>8091.7</v>
      </c>
      <c r="H132" s="72">
        <f t="shared" si="40"/>
        <v>8329.7</v>
      </c>
      <c r="I132" s="72">
        <f t="shared" si="40"/>
        <v>0</v>
      </c>
      <c r="J132" s="72">
        <f t="shared" si="40"/>
        <v>0</v>
      </c>
      <c r="K132" s="72">
        <f t="shared" si="40"/>
        <v>0</v>
      </c>
      <c r="L132" s="72">
        <f t="shared" si="40"/>
        <v>0</v>
      </c>
    </row>
    <row r="133" spans="1:12" ht="50.25" customHeight="1">
      <c r="A133" s="97"/>
      <c r="B133" s="104"/>
      <c r="C133" s="106"/>
      <c r="D133" s="58" t="s">
        <v>7</v>
      </c>
      <c r="E133" s="90">
        <f>SUM(F133:L133)</f>
        <v>169933.3</v>
      </c>
      <c r="F133" s="72">
        <f aca="true" t="shared" si="41" ref="F133:L134">F28+F75+F89+F102+F129</f>
        <v>47150.700000000004</v>
      </c>
      <c r="G133" s="72">
        <f t="shared" si="41"/>
        <v>61371.7</v>
      </c>
      <c r="H133" s="72">
        <f t="shared" si="41"/>
        <v>61410.9</v>
      </c>
      <c r="I133" s="72">
        <f t="shared" si="41"/>
        <v>0</v>
      </c>
      <c r="J133" s="72">
        <f t="shared" si="41"/>
        <v>0</v>
      </c>
      <c r="K133" s="72">
        <f t="shared" si="41"/>
        <v>0</v>
      </c>
      <c r="L133" s="72">
        <f t="shared" si="41"/>
        <v>0</v>
      </c>
    </row>
    <row r="134" spans="1:12" ht="30.75" customHeight="1">
      <c r="A134" s="97"/>
      <c r="B134" s="104"/>
      <c r="C134" s="106"/>
      <c r="D134" s="58" t="s">
        <v>44</v>
      </c>
      <c r="E134" s="90">
        <f>SUM(F134:L134)</f>
        <v>1240473.5742125</v>
      </c>
      <c r="F134" s="72">
        <f t="shared" si="41"/>
        <v>169041.9</v>
      </c>
      <c r="G134" s="72">
        <f t="shared" si="41"/>
        <v>168907.4</v>
      </c>
      <c r="H134" s="72">
        <f t="shared" si="41"/>
        <v>170588.7</v>
      </c>
      <c r="I134" s="72">
        <f t="shared" si="41"/>
        <v>175339.90000000002</v>
      </c>
      <c r="J134" s="72">
        <f t="shared" si="41"/>
        <v>180293.185</v>
      </c>
      <c r="K134" s="72">
        <f t="shared" si="41"/>
        <v>185458.21425</v>
      </c>
      <c r="L134" s="72">
        <f t="shared" si="41"/>
        <v>190844.2749625</v>
      </c>
    </row>
    <row r="135" spans="1:12" ht="15.75">
      <c r="A135" s="67"/>
      <c r="B135" s="85" t="s">
        <v>143</v>
      </c>
      <c r="C135" s="8"/>
      <c r="D135" s="1"/>
      <c r="E135" s="67"/>
      <c r="F135" s="67"/>
      <c r="G135" s="67"/>
      <c r="H135" s="67"/>
      <c r="I135" s="67"/>
      <c r="J135" s="67"/>
      <c r="K135" s="67"/>
      <c r="L135" s="67"/>
    </row>
    <row r="136" spans="1:12" ht="27" customHeight="1">
      <c r="A136" s="96"/>
      <c r="B136" s="99" t="s">
        <v>144</v>
      </c>
      <c r="C136" s="93" t="s">
        <v>22</v>
      </c>
      <c r="D136" s="65" t="s">
        <v>3</v>
      </c>
      <c r="E136" s="78">
        <f aca="true" t="shared" si="42" ref="E136:L136">E137+E138</f>
        <v>297073.47421250003</v>
      </c>
      <c r="F136" s="55">
        <f t="shared" si="42"/>
        <v>59063.700000000004</v>
      </c>
      <c r="G136" s="78">
        <f t="shared" si="42"/>
        <v>72676</v>
      </c>
      <c r="H136" s="78">
        <f t="shared" si="42"/>
        <v>72676</v>
      </c>
      <c r="I136" s="55">
        <f t="shared" si="42"/>
        <v>21497.7</v>
      </c>
      <c r="J136" s="78">
        <f t="shared" si="42"/>
        <v>22572.585</v>
      </c>
      <c r="K136" s="78">
        <f t="shared" si="42"/>
        <v>23701.21425</v>
      </c>
      <c r="L136" s="78">
        <f t="shared" si="42"/>
        <v>24886.274962500003</v>
      </c>
    </row>
    <row r="137" spans="1:12" ht="54.75" customHeight="1">
      <c r="A137" s="97"/>
      <c r="B137" s="100"/>
      <c r="C137" s="94"/>
      <c r="D137" s="87" t="s">
        <v>7</v>
      </c>
      <c r="E137" s="88">
        <f>SUM(F137:L137)</f>
        <v>142335.7</v>
      </c>
      <c r="F137" s="91">
        <f aca="true" t="shared" si="43" ref="F137:L138">F75+F89+F102+F129</f>
        <v>37931.700000000004</v>
      </c>
      <c r="G137" s="71">
        <f t="shared" si="43"/>
        <v>52202</v>
      </c>
      <c r="H137" s="71">
        <f t="shared" si="43"/>
        <v>52202</v>
      </c>
      <c r="I137" s="71">
        <f t="shared" si="43"/>
        <v>0</v>
      </c>
      <c r="J137" s="71">
        <f t="shared" si="43"/>
        <v>0</v>
      </c>
      <c r="K137" s="71">
        <f t="shared" si="43"/>
        <v>0</v>
      </c>
      <c r="L137" s="71">
        <f t="shared" si="43"/>
        <v>0</v>
      </c>
    </row>
    <row r="138" spans="1:12" ht="33" customHeight="1">
      <c r="A138" s="98"/>
      <c r="B138" s="101"/>
      <c r="C138" s="102"/>
      <c r="D138" s="87" t="s">
        <v>44</v>
      </c>
      <c r="E138" s="88">
        <f>SUM(F138:L138)</f>
        <v>154737.77421250002</v>
      </c>
      <c r="F138" s="71">
        <f t="shared" si="43"/>
        <v>21132</v>
      </c>
      <c r="G138" s="71">
        <f t="shared" si="43"/>
        <v>20474</v>
      </c>
      <c r="H138" s="71">
        <f t="shared" si="43"/>
        <v>20474</v>
      </c>
      <c r="I138" s="71">
        <f t="shared" si="43"/>
        <v>21497.7</v>
      </c>
      <c r="J138" s="71">
        <f t="shared" si="43"/>
        <v>22572.585</v>
      </c>
      <c r="K138" s="71">
        <f t="shared" si="43"/>
        <v>23701.21425</v>
      </c>
      <c r="L138" s="71">
        <f t="shared" si="43"/>
        <v>24886.274962500003</v>
      </c>
    </row>
    <row r="139" spans="1:12" ht="26.25" customHeight="1">
      <c r="A139" s="96"/>
      <c r="B139" s="99" t="s">
        <v>145</v>
      </c>
      <c r="C139" s="93" t="s">
        <v>122</v>
      </c>
      <c r="D139" s="65" t="s">
        <v>3</v>
      </c>
      <c r="E139" s="54">
        <f>E140+E141+E142</f>
        <v>1137700.4999999998</v>
      </c>
      <c r="F139" s="54">
        <f aca="true" t="shared" si="44" ref="F139:L139">F140+F141+F142</f>
        <v>165074.6</v>
      </c>
      <c r="G139" s="54">
        <f t="shared" si="44"/>
        <v>165694.8</v>
      </c>
      <c r="H139" s="54">
        <f t="shared" si="44"/>
        <v>167653.30000000002</v>
      </c>
      <c r="I139" s="54">
        <f t="shared" si="44"/>
        <v>153842.2</v>
      </c>
      <c r="J139" s="54">
        <f t="shared" si="44"/>
        <v>157720.6</v>
      </c>
      <c r="K139" s="54">
        <f t="shared" si="44"/>
        <v>161757</v>
      </c>
      <c r="L139" s="54">
        <f t="shared" si="44"/>
        <v>165958</v>
      </c>
    </row>
    <row r="140" spans="1:12" ht="37.5" customHeight="1">
      <c r="A140" s="97"/>
      <c r="B140" s="100"/>
      <c r="C140" s="94"/>
      <c r="D140" s="65" t="s">
        <v>64</v>
      </c>
      <c r="E140" s="88">
        <f>SUM(F140:L140)</f>
        <v>24367.1</v>
      </c>
      <c r="F140" s="1">
        <f>F19</f>
        <v>7945.7</v>
      </c>
      <c r="G140" s="1">
        <f aca="true" t="shared" si="45" ref="G140:L142">G19</f>
        <v>8091.7</v>
      </c>
      <c r="H140" s="1">
        <f t="shared" si="45"/>
        <v>8329.7</v>
      </c>
      <c r="I140" s="54">
        <f t="shared" si="45"/>
        <v>0</v>
      </c>
      <c r="J140" s="54">
        <f t="shared" si="45"/>
        <v>0</v>
      </c>
      <c r="K140" s="54">
        <f t="shared" si="45"/>
        <v>0</v>
      </c>
      <c r="L140" s="54">
        <f t="shared" si="45"/>
        <v>0</v>
      </c>
    </row>
    <row r="141" spans="1:12" ht="52.5" customHeight="1">
      <c r="A141" s="97"/>
      <c r="B141" s="100"/>
      <c r="C141" s="94"/>
      <c r="D141" s="65" t="s">
        <v>7</v>
      </c>
      <c r="E141" s="88">
        <f>SUM(F141:L141)</f>
        <v>27597.6</v>
      </c>
      <c r="F141" s="1">
        <f>F20</f>
        <v>9219</v>
      </c>
      <c r="G141" s="1">
        <f t="shared" si="45"/>
        <v>9169.7</v>
      </c>
      <c r="H141" s="1">
        <f t="shared" si="45"/>
        <v>9208.9</v>
      </c>
      <c r="I141" s="54">
        <f t="shared" si="45"/>
        <v>0</v>
      </c>
      <c r="J141" s="54">
        <f t="shared" si="45"/>
        <v>0</v>
      </c>
      <c r="K141" s="54">
        <f t="shared" si="45"/>
        <v>0</v>
      </c>
      <c r="L141" s="54">
        <f t="shared" si="45"/>
        <v>0</v>
      </c>
    </row>
    <row r="142" spans="1:12" ht="34.5" customHeight="1">
      <c r="A142" s="98"/>
      <c r="B142" s="101"/>
      <c r="C142" s="102"/>
      <c r="D142" s="65" t="s">
        <v>44</v>
      </c>
      <c r="E142" s="92">
        <f>SUM(F142:L142)</f>
        <v>1085735.7999999998</v>
      </c>
      <c r="F142" s="1">
        <f>F21</f>
        <v>147909.9</v>
      </c>
      <c r="G142" s="1">
        <f t="shared" si="45"/>
        <v>148433.4</v>
      </c>
      <c r="H142" s="1">
        <f t="shared" si="45"/>
        <v>150114.7</v>
      </c>
      <c r="I142" s="1">
        <f t="shared" si="45"/>
        <v>153842.2</v>
      </c>
      <c r="J142" s="1">
        <f t="shared" si="45"/>
        <v>157720.6</v>
      </c>
      <c r="K142" s="54">
        <f t="shared" si="45"/>
        <v>161757</v>
      </c>
      <c r="L142" s="54">
        <f t="shared" si="45"/>
        <v>165958</v>
      </c>
    </row>
    <row r="143" ht="15.75">
      <c r="E143" s="42"/>
    </row>
    <row r="144" spans="1:12" ht="15.75">
      <c r="A144" s="95" t="s">
        <v>195</v>
      </c>
      <c r="B144" s="95"/>
      <c r="C144" s="95"/>
      <c r="D144" s="95"/>
      <c r="E144" s="95"/>
      <c r="F144" s="95"/>
      <c r="G144" s="95"/>
      <c r="H144" s="95"/>
      <c r="I144" s="95"/>
      <c r="J144" s="95"/>
      <c r="K144" s="95"/>
      <c r="L144" s="95"/>
    </row>
    <row r="145" ht="15.75">
      <c r="B145" s="5" t="s">
        <v>185</v>
      </c>
    </row>
    <row r="146" ht="15.75">
      <c r="B146" s="5" t="s">
        <v>186</v>
      </c>
    </row>
    <row r="147" ht="15.75">
      <c r="B147" s="5" t="s">
        <v>187</v>
      </c>
    </row>
    <row r="148" ht="15.75">
      <c r="B148" s="5" t="s">
        <v>188</v>
      </c>
    </row>
    <row r="149" ht="15.75">
      <c r="B149" s="5" t="s">
        <v>189</v>
      </c>
    </row>
    <row r="150" ht="15.75">
      <c r="B150" s="5" t="s">
        <v>190</v>
      </c>
    </row>
    <row r="151" ht="15.75">
      <c r="B151" s="5" t="s">
        <v>191</v>
      </c>
    </row>
    <row r="152" ht="15.75">
      <c r="B152" s="5" t="s">
        <v>192</v>
      </c>
    </row>
    <row r="153" ht="15.75">
      <c r="B153" s="5" t="s">
        <v>193</v>
      </c>
    </row>
    <row r="154" ht="15.75">
      <c r="B154" s="5" t="s">
        <v>194</v>
      </c>
    </row>
    <row r="160" ht="15.75">
      <c r="B160" s="47"/>
    </row>
    <row r="161" ht="15.75">
      <c r="B161" s="47"/>
    </row>
  </sheetData>
  <sheetProtection/>
  <mergeCells count="106">
    <mergeCell ref="K1:L1"/>
    <mergeCell ref="A2:L2"/>
    <mergeCell ref="A4:A6"/>
    <mergeCell ref="B4:B6"/>
    <mergeCell ref="C4:C6"/>
    <mergeCell ref="D4:L4"/>
    <mergeCell ref="D5:D6"/>
    <mergeCell ref="E5:L5"/>
    <mergeCell ref="A7:L7"/>
    <mergeCell ref="A8:L8"/>
    <mergeCell ref="A9:L9"/>
    <mergeCell ref="A13:L13"/>
    <mergeCell ref="A18:A21"/>
    <mergeCell ref="B18:B21"/>
    <mergeCell ref="C18:C21"/>
    <mergeCell ref="A22:A25"/>
    <mergeCell ref="B22:B25"/>
    <mergeCell ref="C22:C25"/>
    <mergeCell ref="A30:L30"/>
    <mergeCell ref="A31:L31"/>
    <mergeCell ref="A32:L32"/>
    <mergeCell ref="B26:B29"/>
    <mergeCell ref="A26:A29"/>
    <mergeCell ref="C26:C29"/>
    <mergeCell ref="A39:L39"/>
    <mergeCell ref="A41:A43"/>
    <mergeCell ref="B41:B43"/>
    <mergeCell ref="C41:C43"/>
    <mergeCell ref="A44:A46"/>
    <mergeCell ref="B44:B46"/>
    <mergeCell ref="C44:C46"/>
    <mergeCell ref="A47:A49"/>
    <mergeCell ref="B47:B49"/>
    <mergeCell ref="C47:C49"/>
    <mergeCell ref="A50:A52"/>
    <mergeCell ref="B50:B52"/>
    <mergeCell ref="C50:C52"/>
    <mergeCell ref="A53:A55"/>
    <mergeCell ref="B53:B55"/>
    <mergeCell ref="C53:C55"/>
    <mergeCell ref="A56:A58"/>
    <mergeCell ref="B56:B58"/>
    <mergeCell ref="C56:C58"/>
    <mergeCell ref="A59:A61"/>
    <mergeCell ref="B59:B61"/>
    <mergeCell ref="C59:C61"/>
    <mergeCell ref="A62:A64"/>
    <mergeCell ref="B62:B64"/>
    <mergeCell ref="C62:C64"/>
    <mergeCell ref="A65:A67"/>
    <mergeCell ref="B65:B67"/>
    <mergeCell ref="C65:C67"/>
    <mergeCell ref="A68:A70"/>
    <mergeCell ref="B68:B70"/>
    <mergeCell ref="C68:C70"/>
    <mergeCell ref="A71:A73"/>
    <mergeCell ref="B71:B73"/>
    <mergeCell ref="C71:C73"/>
    <mergeCell ref="A74:A76"/>
    <mergeCell ref="B74:B76"/>
    <mergeCell ref="C74:C76"/>
    <mergeCell ref="A77:L77"/>
    <mergeCell ref="A78:L78"/>
    <mergeCell ref="A79:L79"/>
    <mergeCell ref="A85:A87"/>
    <mergeCell ref="B85:B87"/>
    <mergeCell ref="C85:C87"/>
    <mergeCell ref="A88:A90"/>
    <mergeCell ref="B88:B90"/>
    <mergeCell ref="C88:C90"/>
    <mergeCell ref="A91:L91"/>
    <mergeCell ref="A92:L92"/>
    <mergeCell ref="A93:L93"/>
    <mergeCell ref="A96:L96"/>
    <mergeCell ref="A98:A100"/>
    <mergeCell ref="B98:B100"/>
    <mergeCell ref="C98:C100"/>
    <mergeCell ref="A101:A103"/>
    <mergeCell ref="B101:B103"/>
    <mergeCell ref="C101:C103"/>
    <mergeCell ref="A104:L104"/>
    <mergeCell ref="A105:L105"/>
    <mergeCell ref="A106:L106"/>
    <mergeCell ref="A113:L113"/>
    <mergeCell ref="A117:A119"/>
    <mergeCell ref="B117:B119"/>
    <mergeCell ref="C117:C119"/>
    <mergeCell ref="C131:C134"/>
    <mergeCell ref="A122:A124"/>
    <mergeCell ref="B122:B124"/>
    <mergeCell ref="C122:C124"/>
    <mergeCell ref="A125:A127"/>
    <mergeCell ref="B125:B127"/>
    <mergeCell ref="C125:C127"/>
    <mergeCell ref="A128:A130"/>
    <mergeCell ref="B128:B130"/>
    <mergeCell ref="C128:C130"/>
    <mergeCell ref="A144:L144"/>
    <mergeCell ref="A136:A138"/>
    <mergeCell ref="B136:B138"/>
    <mergeCell ref="C136:C138"/>
    <mergeCell ref="A139:A142"/>
    <mergeCell ref="B139:B142"/>
    <mergeCell ref="C139:C142"/>
    <mergeCell ref="A131:A134"/>
    <mergeCell ref="B131:B13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="118" zoomScaleNormal="118" workbookViewId="0" topLeftCell="A1">
      <selection activeCell="A3" sqref="A3:A4"/>
    </sheetView>
  </sheetViews>
  <sheetFormatPr defaultColWidth="9.140625" defaultRowHeight="15"/>
  <cols>
    <col min="1" max="1" width="4.421875" style="5" customWidth="1"/>
    <col min="2" max="2" width="29.7109375" style="5" customWidth="1"/>
    <col min="3" max="3" width="9.140625" style="5" customWidth="1"/>
    <col min="4" max="4" width="12.57421875" style="5" customWidth="1"/>
    <col min="5" max="11" width="8.8515625" style="5" customWidth="1"/>
    <col min="12" max="12" width="22.00390625" style="5" customWidth="1"/>
    <col min="13" max="16384" width="9.140625" style="5" customWidth="1"/>
  </cols>
  <sheetData>
    <row r="1" spans="10:12" ht="15.75">
      <c r="J1" s="148" t="s">
        <v>146</v>
      </c>
      <c r="K1" s="148"/>
      <c r="L1" s="148"/>
    </row>
    <row r="2" spans="1:12" ht="45.75" customHeight="1">
      <c r="A2" s="152" t="s">
        <v>214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.75">
      <c r="A3" s="153" t="s">
        <v>81</v>
      </c>
      <c r="B3" s="153" t="s">
        <v>76</v>
      </c>
      <c r="C3" s="153" t="s">
        <v>77</v>
      </c>
      <c r="D3" s="153" t="s">
        <v>82</v>
      </c>
      <c r="E3" s="153" t="s">
        <v>83</v>
      </c>
      <c r="F3" s="153"/>
      <c r="G3" s="153"/>
      <c r="H3" s="153"/>
      <c r="I3" s="153"/>
      <c r="J3" s="153"/>
      <c r="K3" s="153"/>
      <c r="L3" s="153" t="s">
        <v>84</v>
      </c>
    </row>
    <row r="4" spans="1:12" ht="99.75" customHeight="1">
      <c r="A4" s="153"/>
      <c r="B4" s="153"/>
      <c r="C4" s="153"/>
      <c r="D4" s="153"/>
      <c r="E4" s="32" t="s">
        <v>85</v>
      </c>
      <c r="F4" s="32" t="s">
        <v>86</v>
      </c>
      <c r="G4" s="32" t="s">
        <v>87</v>
      </c>
      <c r="H4" s="32" t="s">
        <v>88</v>
      </c>
      <c r="I4" s="32" t="s">
        <v>89</v>
      </c>
      <c r="J4" s="32" t="s">
        <v>90</v>
      </c>
      <c r="K4" s="32" t="s">
        <v>91</v>
      </c>
      <c r="L4" s="153"/>
    </row>
    <row r="5" spans="1:12" ht="18" customHeight="1">
      <c r="A5" s="32">
        <v>1</v>
      </c>
      <c r="B5" s="32">
        <v>2</v>
      </c>
      <c r="C5" s="32">
        <v>3</v>
      </c>
      <c r="D5" s="32">
        <v>4</v>
      </c>
      <c r="E5" s="32">
        <v>5</v>
      </c>
      <c r="F5" s="32">
        <v>6</v>
      </c>
      <c r="G5" s="32">
        <v>7</v>
      </c>
      <c r="H5" s="32">
        <v>8</v>
      </c>
      <c r="I5" s="32">
        <v>9</v>
      </c>
      <c r="J5" s="32">
        <v>10</v>
      </c>
      <c r="K5" s="32">
        <v>11</v>
      </c>
      <c r="L5" s="32">
        <v>12</v>
      </c>
    </row>
    <row r="6" spans="1:12" ht="22.5" customHeight="1">
      <c r="A6" s="143" t="s">
        <v>78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12" ht="27" customHeight="1">
      <c r="A7" s="153" t="s">
        <v>174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15" customHeight="1">
      <c r="A8" s="154" t="s">
        <v>202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6"/>
    </row>
    <row r="9" spans="1:12" ht="87" customHeight="1">
      <c r="A9" s="30">
        <v>1</v>
      </c>
      <c r="B9" s="28" t="s">
        <v>147</v>
      </c>
      <c r="C9" s="31" t="s">
        <v>155</v>
      </c>
      <c r="D9" s="29">
        <v>0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</row>
    <row r="10" spans="1:12" ht="52.5" customHeight="1">
      <c r="A10" s="149" t="s">
        <v>200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1"/>
    </row>
    <row r="11" spans="1:12" ht="106.5" customHeight="1">
      <c r="A11" s="30">
        <v>2</v>
      </c>
      <c r="B11" s="28" t="s">
        <v>149</v>
      </c>
      <c r="C11" s="31" t="s">
        <v>80</v>
      </c>
      <c r="D11" s="29" t="s">
        <v>150</v>
      </c>
      <c r="E11" s="29" t="s">
        <v>151</v>
      </c>
      <c r="F11" s="29" t="s">
        <v>151</v>
      </c>
      <c r="G11" s="29" t="s">
        <v>151</v>
      </c>
      <c r="H11" s="29" t="s">
        <v>151</v>
      </c>
      <c r="I11" s="29" t="s">
        <v>151</v>
      </c>
      <c r="J11" s="29" t="s">
        <v>151</v>
      </c>
      <c r="K11" s="29" t="s">
        <v>151</v>
      </c>
      <c r="L11" s="29" t="s">
        <v>151</v>
      </c>
    </row>
    <row r="12" spans="1:12" ht="89.25">
      <c r="A12" s="30">
        <v>3</v>
      </c>
      <c r="B12" s="28" t="s">
        <v>92</v>
      </c>
      <c r="C12" s="31" t="s">
        <v>80</v>
      </c>
      <c r="D12" s="29">
        <v>100</v>
      </c>
      <c r="E12" s="29">
        <v>100</v>
      </c>
      <c r="F12" s="29">
        <v>100</v>
      </c>
      <c r="G12" s="29">
        <v>100</v>
      </c>
      <c r="H12" s="29">
        <v>100</v>
      </c>
      <c r="I12" s="29">
        <v>100</v>
      </c>
      <c r="J12" s="29">
        <v>100</v>
      </c>
      <c r="K12" s="29">
        <v>100</v>
      </c>
      <c r="L12" s="29">
        <v>100</v>
      </c>
    </row>
    <row r="13" spans="1:12" ht="15.75">
      <c r="A13" s="153" t="s">
        <v>207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51" customHeight="1">
      <c r="A14" s="153" t="s">
        <v>4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</row>
    <row r="15" spans="1:12" ht="89.25">
      <c r="A15" s="30">
        <v>4</v>
      </c>
      <c r="B15" s="28" t="s">
        <v>212</v>
      </c>
      <c r="C15" s="31" t="s">
        <v>80</v>
      </c>
      <c r="D15" s="29">
        <v>100</v>
      </c>
      <c r="E15" s="29">
        <v>100</v>
      </c>
      <c r="F15" s="29">
        <v>100</v>
      </c>
      <c r="G15" s="29">
        <v>100</v>
      </c>
      <c r="H15" s="29">
        <v>100</v>
      </c>
      <c r="I15" s="29">
        <v>100</v>
      </c>
      <c r="J15" s="29">
        <v>100</v>
      </c>
      <c r="K15" s="29">
        <v>100</v>
      </c>
      <c r="L15" s="29">
        <v>100</v>
      </c>
    </row>
    <row r="16" spans="1:12" ht="42" customHeight="1">
      <c r="A16" s="162" t="s">
        <v>18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4"/>
    </row>
    <row r="17" spans="1:12" ht="39.75" customHeight="1">
      <c r="A17" s="30">
        <v>5</v>
      </c>
      <c r="B17" s="28" t="s">
        <v>152</v>
      </c>
      <c r="C17" s="31" t="s">
        <v>155</v>
      </c>
      <c r="D17" s="29">
        <v>404</v>
      </c>
      <c r="E17" s="29">
        <v>404</v>
      </c>
      <c r="F17" s="29">
        <v>409</v>
      </c>
      <c r="G17" s="29">
        <v>414</v>
      </c>
      <c r="H17" s="40">
        <v>418</v>
      </c>
      <c r="I17" s="29">
        <v>422</v>
      </c>
      <c r="J17" s="29">
        <v>428</v>
      </c>
      <c r="K17" s="29">
        <v>434</v>
      </c>
      <c r="L17" s="29">
        <v>434</v>
      </c>
    </row>
    <row r="18" spans="1:12" ht="35.25" customHeight="1">
      <c r="A18" s="30">
        <v>6</v>
      </c>
      <c r="B18" s="28" t="s">
        <v>153</v>
      </c>
      <c r="C18" s="31" t="s">
        <v>155</v>
      </c>
      <c r="D18" s="29">
        <v>1100</v>
      </c>
      <c r="E18" s="29">
        <v>1100</v>
      </c>
      <c r="F18" s="29">
        <v>1110</v>
      </c>
      <c r="G18" s="29">
        <v>1125</v>
      </c>
      <c r="H18" s="40">
        <f>G18*1.01</f>
        <v>1136.25</v>
      </c>
      <c r="I18" s="40">
        <f>H18*1.02</f>
        <v>1158.975</v>
      </c>
      <c r="J18" s="40">
        <f>I18*1.025</f>
        <v>1187.9493749999997</v>
      </c>
      <c r="K18" s="40">
        <v>1253</v>
      </c>
      <c r="L18" s="29">
        <v>1253</v>
      </c>
    </row>
    <row r="19" spans="1:12" ht="25.5">
      <c r="A19" s="30">
        <v>7</v>
      </c>
      <c r="B19" s="28" t="s">
        <v>154</v>
      </c>
      <c r="C19" s="31" t="s">
        <v>156</v>
      </c>
      <c r="D19" s="29">
        <v>4227</v>
      </c>
      <c r="E19" s="29">
        <v>4475</v>
      </c>
      <c r="F19" s="29">
        <v>4735</v>
      </c>
      <c r="G19" s="29">
        <v>5014</v>
      </c>
      <c r="H19" s="40">
        <f>G19*1.08</f>
        <v>5415.120000000001</v>
      </c>
      <c r="I19" s="40">
        <f>H19*1.08</f>
        <v>5848.329600000001</v>
      </c>
      <c r="J19" s="40">
        <f>I19*1.08</f>
        <v>6316.195968000002</v>
      </c>
      <c r="K19" s="40">
        <v>6820</v>
      </c>
      <c r="L19" s="29">
        <v>6820</v>
      </c>
    </row>
    <row r="20" spans="1:12" ht="27" customHeight="1">
      <c r="A20" s="158" t="s">
        <v>63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60"/>
    </row>
    <row r="21" spans="1:12" ht="24.75" customHeight="1">
      <c r="A21" s="158" t="s">
        <v>123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60"/>
    </row>
    <row r="22" spans="1:12" ht="51">
      <c r="A22" s="29">
        <v>8</v>
      </c>
      <c r="B22" s="28" t="s">
        <v>157</v>
      </c>
      <c r="C22" s="29" t="s">
        <v>155</v>
      </c>
      <c r="D22" s="29">
        <v>5</v>
      </c>
      <c r="E22" s="29" t="s">
        <v>182</v>
      </c>
      <c r="F22" s="29" t="s">
        <v>181</v>
      </c>
      <c r="G22" s="29" t="s">
        <v>181</v>
      </c>
      <c r="H22" s="29" t="s">
        <v>181</v>
      </c>
      <c r="I22" s="29" t="s">
        <v>181</v>
      </c>
      <c r="J22" s="29" t="s">
        <v>181</v>
      </c>
      <c r="K22" s="29" t="s">
        <v>181</v>
      </c>
      <c r="L22" s="29" t="s">
        <v>181</v>
      </c>
    </row>
    <row r="23" spans="1:12" ht="24.75" customHeight="1">
      <c r="A23" s="158" t="s">
        <v>51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60"/>
    </row>
    <row r="24" spans="1:12" ht="33" customHeight="1">
      <c r="A24" s="158" t="s">
        <v>203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60"/>
    </row>
    <row r="25" spans="1:12" ht="63.75">
      <c r="A25" s="29">
        <v>9</v>
      </c>
      <c r="B25" s="28" t="s">
        <v>162</v>
      </c>
      <c r="C25" s="29" t="s">
        <v>80</v>
      </c>
      <c r="D25" s="29">
        <v>100</v>
      </c>
      <c r="E25" s="29">
        <v>100</v>
      </c>
      <c r="F25" s="29">
        <v>100</v>
      </c>
      <c r="G25" s="29">
        <v>100</v>
      </c>
      <c r="H25" s="29">
        <v>100</v>
      </c>
      <c r="I25" s="29">
        <v>100</v>
      </c>
      <c r="J25" s="29">
        <v>100</v>
      </c>
      <c r="K25" s="29">
        <v>100</v>
      </c>
      <c r="L25" s="29">
        <v>100</v>
      </c>
    </row>
    <row r="26" spans="1:12" ht="35.25" customHeight="1">
      <c r="A26" s="158" t="s">
        <v>204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60"/>
    </row>
    <row r="27" spans="1:12" ht="63.75">
      <c r="A27" s="29">
        <v>10</v>
      </c>
      <c r="B27" s="28" t="s">
        <v>158</v>
      </c>
      <c r="C27" s="29" t="s">
        <v>163</v>
      </c>
      <c r="D27" s="36">
        <v>15</v>
      </c>
      <c r="E27" s="36" t="s">
        <v>183</v>
      </c>
      <c r="F27" s="36" t="s">
        <v>183</v>
      </c>
      <c r="G27" s="36" t="s">
        <v>183</v>
      </c>
      <c r="H27" s="36" t="s">
        <v>183</v>
      </c>
      <c r="I27" s="36" t="s">
        <v>183</v>
      </c>
      <c r="J27" s="36" t="s">
        <v>183</v>
      </c>
      <c r="K27" s="36" t="s">
        <v>183</v>
      </c>
      <c r="L27" s="36" t="s">
        <v>183</v>
      </c>
    </row>
    <row r="28" spans="1:12" ht="54">
      <c r="A28" s="29">
        <v>11</v>
      </c>
      <c r="B28" s="28" t="s">
        <v>175</v>
      </c>
      <c r="C28" s="29" t="s">
        <v>155</v>
      </c>
      <c r="D28" s="29">
        <v>0</v>
      </c>
      <c r="E28" s="29">
        <v>6590</v>
      </c>
      <c r="F28" s="29">
        <v>17290</v>
      </c>
      <c r="G28" s="29">
        <v>19000</v>
      </c>
      <c r="H28" s="29">
        <v>20750</v>
      </c>
      <c r="I28" s="29">
        <v>22470</v>
      </c>
      <c r="J28" s="29">
        <v>24000</v>
      </c>
      <c r="K28" s="37">
        <v>25500</v>
      </c>
      <c r="L28" s="29">
        <v>25500</v>
      </c>
    </row>
    <row r="29" spans="1:12" ht="15.75">
      <c r="A29" s="158" t="s">
        <v>208</v>
      </c>
      <c r="B29" s="159"/>
      <c r="C29" s="159"/>
      <c r="D29" s="163"/>
      <c r="E29" s="163"/>
      <c r="F29" s="163"/>
      <c r="G29" s="163"/>
      <c r="H29" s="163"/>
      <c r="I29" s="163"/>
      <c r="J29" s="163"/>
      <c r="K29" s="163"/>
      <c r="L29" s="164"/>
    </row>
    <row r="30" spans="1:12" ht="15.75">
      <c r="A30" s="158" t="s">
        <v>56</v>
      </c>
      <c r="B30" s="165"/>
      <c r="C30" s="159"/>
      <c r="D30" s="165"/>
      <c r="E30" s="165"/>
      <c r="F30" s="165"/>
      <c r="G30" s="165"/>
      <c r="H30" s="165"/>
      <c r="I30" s="165"/>
      <c r="J30" s="165"/>
      <c r="K30" s="165"/>
      <c r="L30" s="166"/>
    </row>
    <row r="31" spans="1:12" ht="63.75">
      <c r="A31" s="29">
        <v>12</v>
      </c>
      <c r="B31" s="28" t="s">
        <v>164</v>
      </c>
      <c r="C31" s="30" t="s">
        <v>155</v>
      </c>
      <c r="D31" s="36">
        <v>27</v>
      </c>
      <c r="E31" s="36">
        <v>30</v>
      </c>
      <c r="F31" s="36">
        <v>32</v>
      </c>
      <c r="G31" s="36">
        <v>32</v>
      </c>
      <c r="H31" s="36">
        <v>34</v>
      </c>
      <c r="I31" s="36">
        <v>36</v>
      </c>
      <c r="J31" s="36">
        <v>38</v>
      </c>
      <c r="K31" s="36">
        <v>40</v>
      </c>
      <c r="L31" s="36">
        <v>40</v>
      </c>
    </row>
    <row r="32" spans="1:12" ht="76.5">
      <c r="A32" s="29">
        <v>13</v>
      </c>
      <c r="B32" s="28" t="s">
        <v>167</v>
      </c>
      <c r="C32" s="30" t="s">
        <v>155</v>
      </c>
      <c r="D32" s="29">
        <v>22</v>
      </c>
      <c r="E32" s="29">
        <v>23</v>
      </c>
      <c r="F32" s="29">
        <v>25</v>
      </c>
      <c r="G32" s="29">
        <v>27</v>
      </c>
      <c r="H32" s="29">
        <v>28</v>
      </c>
      <c r="I32" s="29">
        <v>29</v>
      </c>
      <c r="J32" s="29">
        <v>30</v>
      </c>
      <c r="K32" s="29">
        <v>32</v>
      </c>
      <c r="L32" s="29">
        <v>32</v>
      </c>
    </row>
    <row r="33" spans="1:12" ht="15.75">
      <c r="A33" s="158" t="s">
        <v>55</v>
      </c>
      <c r="B33" s="165"/>
      <c r="C33" s="159"/>
      <c r="D33" s="163"/>
      <c r="E33" s="163"/>
      <c r="F33" s="163"/>
      <c r="G33" s="163"/>
      <c r="H33" s="163"/>
      <c r="I33" s="163"/>
      <c r="J33" s="163"/>
      <c r="K33" s="163"/>
      <c r="L33" s="164"/>
    </row>
    <row r="34" spans="1:12" ht="47.25" customHeight="1">
      <c r="A34" s="29">
        <v>14</v>
      </c>
      <c r="B34" s="28" t="s">
        <v>165</v>
      </c>
      <c r="C34" s="29" t="s">
        <v>170</v>
      </c>
      <c r="D34" s="36">
        <v>8.5</v>
      </c>
      <c r="E34" s="36">
        <v>8.5</v>
      </c>
      <c r="F34" s="36">
        <v>8.6</v>
      </c>
      <c r="G34" s="36">
        <v>8.6</v>
      </c>
      <c r="H34" s="36">
        <v>8.7</v>
      </c>
      <c r="I34" s="36">
        <v>8.8</v>
      </c>
      <c r="J34" s="36">
        <v>8.8</v>
      </c>
      <c r="K34" s="36">
        <v>8.9</v>
      </c>
      <c r="L34" s="29">
        <v>8.9</v>
      </c>
    </row>
    <row r="35" spans="1:12" ht="89.25">
      <c r="A35" s="29">
        <v>15</v>
      </c>
      <c r="B35" s="28" t="s">
        <v>166</v>
      </c>
      <c r="C35" s="30" t="s">
        <v>155</v>
      </c>
      <c r="D35" s="29">
        <v>7</v>
      </c>
      <c r="E35" s="29">
        <v>10</v>
      </c>
      <c r="F35" s="29">
        <v>11</v>
      </c>
      <c r="G35" s="29">
        <v>12</v>
      </c>
      <c r="H35" s="29">
        <v>13</v>
      </c>
      <c r="I35" s="29">
        <v>13</v>
      </c>
      <c r="J35" s="29">
        <v>14</v>
      </c>
      <c r="K35" s="29">
        <v>15</v>
      </c>
      <c r="L35" s="31">
        <v>15</v>
      </c>
    </row>
    <row r="36" spans="1:12" ht="15.75">
      <c r="A36" s="143" t="s">
        <v>79</v>
      </c>
      <c r="B36" s="143"/>
      <c r="C36" s="143"/>
      <c r="D36" s="157"/>
      <c r="E36" s="157"/>
      <c r="F36" s="157"/>
      <c r="G36" s="157"/>
      <c r="H36" s="157"/>
      <c r="I36" s="157"/>
      <c r="J36" s="157"/>
      <c r="K36" s="157"/>
      <c r="L36" s="143"/>
    </row>
    <row r="37" spans="1:12" ht="15.75">
      <c r="A37" s="153" t="s">
        <v>159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</row>
    <row r="38" spans="1:12" ht="15.75">
      <c r="A38" s="153" t="s">
        <v>174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</row>
    <row r="39" spans="1:12" ht="105.75" customHeight="1">
      <c r="A39" s="41">
        <v>1</v>
      </c>
      <c r="B39" s="33" t="s">
        <v>148</v>
      </c>
      <c r="C39" s="41" t="s">
        <v>80</v>
      </c>
      <c r="D39" s="41">
        <v>50</v>
      </c>
      <c r="E39" s="41">
        <v>100</v>
      </c>
      <c r="F39" s="41">
        <v>100</v>
      </c>
      <c r="G39" s="41">
        <v>100</v>
      </c>
      <c r="H39" s="41">
        <v>100</v>
      </c>
      <c r="I39" s="41">
        <v>100</v>
      </c>
      <c r="J39" s="41">
        <v>100</v>
      </c>
      <c r="K39" s="41">
        <v>100</v>
      </c>
      <c r="L39" s="41">
        <v>100</v>
      </c>
    </row>
    <row r="40" spans="1:12" ht="34.5" customHeight="1">
      <c r="A40" s="158" t="s">
        <v>28</v>
      </c>
      <c r="B40" s="159"/>
      <c r="C40" s="159"/>
      <c r="D40" s="159"/>
      <c r="E40" s="159"/>
      <c r="F40" s="159"/>
      <c r="G40" s="159"/>
      <c r="H40" s="159"/>
      <c r="I40" s="159"/>
      <c r="J40" s="159"/>
      <c r="K40" s="159"/>
      <c r="L40" s="160"/>
    </row>
    <row r="41" spans="1:12" ht="34.5" customHeight="1">
      <c r="A41" s="158" t="s">
        <v>207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60"/>
    </row>
    <row r="42" spans="1:12" ht="55.5" customHeight="1">
      <c r="A42" s="29">
        <v>2</v>
      </c>
      <c r="B42" s="28" t="s">
        <v>178</v>
      </c>
      <c r="C42" s="29" t="s">
        <v>171</v>
      </c>
      <c r="D42" s="39">
        <f>(D17+D18)/3.55</f>
        <v>423.6619718309859</v>
      </c>
      <c r="E42" s="39">
        <f>(E17+E18)/3.6</f>
        <v>417.77777777777777</v>
      </c>
      <c r="F42" s="39">
        <f>(F17+F18)/3.65</f>
        <v>416.16438356164383</v>
      </c>
      <c r="G42" s="39">
        <f>(G17+G18)/3.71</f>
        <v>414.82479784366575</v>
      </c>
      <c r="H42" s="39">
        <f>(H17+H18)/3.76</f>
        <v>413.36436170212767</v>
      </c>
      <c r="I42" s="39">
        <f>(I17+I18)/3.81</f>
        <v>414.95406824146977</v>
      </c>
      <c r="J42" s="39">
        <f>(J17+J18)/3.86</f>
        <v>418.6397344559585</v>
      </c>
      <c r="K42" s="39">
        <f>(K17+K18)/3.91</f>
        <v>431.45780051150894</v>
      </c>
      <c r="L42" s="29">
        <v>431.5</v>
      </c>
    </row>
    <row r="43" spans="1:12" ht="66" customHeight="1">
      <c r="A43" s="29">
        <v>3</v>
      </c>
      <c r="B43" s="28" t="s">
        <v>197</v>
      </c>
      <c r="C43" s="29" t="s">
        <v>196</v>
      </c>
      <c r="D43" s="39">
        <f>D19/35.5</f>
        <v>119.07042253521126</v>
      </c>
      <c r="E43" s="39">
        <f>E19/35.6</f>
        <v>125.70224719101122</v>
      </c>
      <c r="F43" s="39">
        <f>F19/35.65</f>
        <v>132.81907433380084</v>
      </c>
      <c r="G43" s="39">
        <f>G19/35.7</f>
        <v>140.44817927170868</v>
      </c>
      <c r="H43" s="39">
        <f>H19/35.5</f>
        <v>152.5385915492958</v>
      </c>
      <c r="I43" s="39">
        <f>I19/35.5</f>
        <v>164.74167887323947</v>
      </c>
      <c r="J43" s="39">
        <f>J19/35.5</f>
        <v>177.92101318309864</v>
      </c>
      <c r="K43" s="39">
        <f>K19/35.5</f>
        <v>192.11267605633802</v>
      </c>
      <c r="L43" s="29">
        <v>192.1</v>
      </c>
    </row>
    <row r="44" spans="1:12" ht="56.25" customHeight="1">
      <c r="A44" s="29">
        <v>4</v>
      </c>
      <c r="B44" s="28" t="s">
        <v>198</v>
      </c>
      <c r="C44" s="29" t="s">
        <v>80</v>
      </c>
      <c r="D44" s="39">
        <v>18.03076923076923</v>
      </c>
      <c r="E44" s="38">
        <v>17.85283474065139</v>
      </c>
      <c r="F44" s="38">
        <v>17.859933874361285</v>
      </c>
      <c r="G44" s="38">
        <v>17.898203592814372</v>
      </c>
      <c r="H44" s="38">
        <v>17.898203592814372</v>
      </c>
      <c r="I44" s="38">
        <v>18.1</v>
      </c>
      <c r="J44" s="38">
        <v>18.3</v>
      </c>
      <c r="K44" s="38">
        <v>18.4</v>
      </c>
      <c r="L44" s="29">
        <v>18.4</v>
      </c>
    </row>
    <row r="45" spans="1:12" ht="15.75">
      <c r="A45" s="158" t="s">
        <v>160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60"/>
    </row>
    <row r="46" spans="1:12" ht="15.75">
      <c r="A46" s="158" t="s">
        <v>63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60"/>
    </row>
    <row r="47" spans="1:12" ht="63.75">
      <c r="A47" s="29">
        <v>5</v>
      </c>
      <c r="B47" s="28" t="s">
        <v>161</v>
      </c>
      <c r="C47" s="29" t="s">
        <v>80</v>
      </c>
      <c r="D47" s="29">
        <v>100</v>
      </c>
      <c r="E47" s="29">
        <v>100</v>
      </c>
      <c r="F47" s="29">
        <v>100</v>
      </c>
      <c r="G47" s="29">
        <v>100</v>
      </c>
      <c r="H47" s="29">
        <v>100</v>
      </c>
      <c r="I47" s="29">
        <v>100</v>
      </c>
      <c r="J47" s="29">
        <v>100</v>
      </c>
      <c r="K47" s="29">
        <v>100</v>
      </c>
      <c r="L47" s="29">
        <v>100</v>
      </c>
    </row>
    <row r="48" spans="1:12" ht="15.75">
      <c r="A48" s="158" t="s">
        <v>20</v>
      </c>
      <c r="B48" s="159"/>
      <c r="C48" s="159"/>
      <c r="D48" s="165"/>
      <c r="E48" s="165"/>
      <c r="F48" s="165"/>
      <c r="G48" s="165"/>
      <c r="H48" s="165"/>
      <c r="I48" s="165"/>
      <c r="J48" s="165"/>
      <c r="K48" s="165"/>
      <c r="L48" s="166"/>
    </row>
    <row r="49" spans="1:12" ht="15.75">
      <c r="A49" s="158" t="s">
        <v>51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60"/>
    </row>
    <row r="50" spans="1:12" ht="54">
      <c r="A50" s="29">
        <v>6</v>
      </c>
      <c r="B50" s="28" t="s">
        <v>184</v>
      </c>
      <c r="C50" s="29" t="s">
        <v>80</v>
      </c>
      <c r="D50" s="29">
        <v>0</v>
      </c>
      <c r="E50" s="29">
        <v>70</v>
      </c>
      <c r="F50" s="29">
        <v>75</v>
      </c>
      <c r="G50" s="29">
        <v>80</v>
      </c>
      <c r="H50" s="29">
        <v>85</v>
      </c>
      <c r="I50" s="29">
        <v>87</v>
      </c>
      <c r="J50" s="29">
        <v>89</v>
      </c>
      <c r="K50" s="29">
        <v>90</v>
      </c>
      <c r="L50" s="29">
        <v>90</v>
      </c>
    </row>
    <row r="51" spans="1:12" ht="15.75">
      <c r="A51" s="167" t="s">
        <v>172</v>
      </c>
      <c r="B51" s="165"/>
      <c r="C51" s="165"/>
      <c r="D51" s="150"/>
      <c r="E51" s="150"/>
      <c r="F51" s="150"/>
      <c r="G51" s="150"/>
      <c r="H51" s="150"/>
      <c r="I51" s="150"/>
      <c r="J51" s="150"/>
      <c r="K51" s="150"/>
      <c r="L51" s="151"/>
    </row>
    <row r="52" spans="1:12" ht="15.75">
      <c r="A52" s="153" t="s">
        <v>209</v>
      </c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</row>
    <row r="53" spans="1:12" ht="63.75">
      <c r="A53" s="30">
        <v>7</v>
      </c>
      <c r="B53" s="28" t="s">
        <v>168</v>
      </c>
      <c r="C53" s="30" t="s">
        <v>80</v>
      </c>
      <c r="D53" s="39">
        <v>4</v>
      </c>
      <c r="E53" s="29">
        <v>4.5</v>
      </c>
      <c r="F53" s="29">
        <v>4.7</v>
      </c>
      <c r="G53" s="29">
        <v>4.7</v>
      </c>
      <c r="H53" s="39">
        <v>5</v>
      </c>
      <c r="I53" s="29">
        <v>5.3</v>
      </c>
      <c r="J53" s="29">
        <v>5.5</v>
      </c>
      <c r="K53" s="29">
        <v>5.8</v>
      </c>
      <c r="L53" s="29">
        <v>5.8</v>
      </c>
    </row>
    <row r="54" spans="1:12" ht="63.75">
      <c r="A54" s="30">
        <v>8</v>
      </c>
      <c r="B54" s="28" t="s">
        <v>169</v>
      </c>
      <c r="C54" s="30" t="s">
        <v>80</v>
      </c>
      <c r="D54" s="29">
        <v>69.7</v>
      </c>
      <c r="E54" s="29">
        <v>70</v>
      </c>
      <c r="F54" s="29">
        <v>70</v>
      </c>
      <c r="G54" s="29">
        <v>70</v>
      </c>
      <c r="H54" s="29">
        <v>71</v>
      </c>
      <c r="I54" s="29">
        <v>72</v>
      </c>
      <c r="J54" s="29">
        <v>75</v>
      </c>
      <c r="K54" s="29">
        <v>80</v>
      </c>
      <c r="L54" s="29">
        <v>80</v>
      </c>
    </row>
    <row r="55" spans="1:12" ht="114.75">
      <c r="A55" s="30">
        <v>9</v>
      </c>
      <c r="B55" s="28" t="s">
        <v>173</v>
      </c>
      <c r="C55" s="29" t="s">
        <v>80</v>
      </c>
      <c r="D55" s="29">
        <v>95</v>
      </c>
      <c r="E55" s="29">
        <v>96</v>
      </c>
      <c r="F55" s="29">
        <v>96</v>
      </c>
      <c r="G55" s="29">
        <v>97</v>
      </c>
      <c r="H55" s="29">
        <v>97</v>
      </c>
      <c r="I55" s="29">
        <v>98</v>
      </c>
      <c r="J55" s="29">
        <v>98</v>
      </c>
      <c r="K55" s="29">
        <v>98</v>
      </c>
      <c r="L55" s="29">
        <v>98</v>
      </c>
    </row>
    <row r="56" ht="15.75" customHeight="1"/>
    <row r="57" spans="1:12" ht="18.75">
      <c r="A57" s="34">
        <v>1</v>
      </c>
      <c r="B57" s="168" t="s">
        <v>176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</row>
    <row r="58" spans="1:12" ht="31.5" customHeight="1">
      <c r="A58" s="35">
        <v>2</v>
      </c>
      <c r="B58" s="161" t="s">
        <v>177</v>
      </c>
      <c r="C58" s="161"/>
      <c r="D58" s="161"/>
      <c r="E58" s="161"/>
      <c r="F58" s="161"/>
      <c r="G58" s="161"/>
      <c r="H58" s="161"/>
      <c r="I58" s="161"/>
      <c r="J58" s="161"/>
      <c r="K58" s="161"/>
      <c r="L58" s="161"/>
    </row>
  </sheetData>
  <sheetProtection/>
  <mergeCells count="36">
    <mergeCell ref="A40:L40"/>
    <mergeCell ref="A45:L45"/>
    <mergeCell ref="A48:L48"/>
    <mergeCell ref="A51:L51"/>
    <mergeCell ref="B57:L57"/>
    <mergeCell ref="A38:L38"/>
    <mergeCell ref="A41:L41"/>
    <mergeCell ref="A46:L46"/>
    <mergeCell ref="A52:L52"/>
    <mergeCell ref="A49:L49"/>
    <mergeCell ref="A23:L23"/>
    <mergeCell ref="A24:L24"/>
    <mergeCell ref="A26:L26"/>
    <mergeCell ref="A29:L29"/>
    <mergeCell ref="A30:L30"/>
    <mergeCell ref="A33:L33"/>
    <mergeCell ref="A20:L20"/>
    <mergeCell ref="B58:L58"/>
    <mergeCell ref="A14:L14"/>
    <mergeCell ref="A16:L16"/>
    <mergeCell ref="B3:B4"/>
    <mergeCell ref="C3:C4"/>
    <mergeCell ref="D3:D4"/>
    <mergeCell ref="E3:K3"/>
    <mergeCell ref="A3:A4"/>
    <mergeCell ref="A21:L21"/>
    <mergeCell ref="J1:L1"/>
    <mergeCell ref="A10:L10"/>
    <mergeCell ref="A2:L2"/>
    <mergeCell ref="A37:L37"/>
    <mergeCell ref="L3:L4"/>
    <mergeCell ref="A6:L6"/>
    <mergeCell ref="A7:L7"/>
    <mergeCell ref="A8:L8"/>
    <mergeCell ref="A13:L13"/>
    <mergeCell ref="A36:L36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г.Югорска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Шикина Алёна Игоревна</dc:creator>
  <cp:keywords/>
  <dc:description/>
  <cp:lastModifiedBy>Захарова Лариса Анатольевна</cp:lastModifiedBy>
  <cp:lastPrinted>2013-11-05T03:36:35Z</cp:lastPrinted>
  <dcterms:created xsi:type="dcterms:W3CDTF">2013-08-19T10:57:15Z</dcterms:created>
  <dcterms:modified xsi:type="dcterms:W3CDTF">2013-11-05T06:35:02Z</dcterms:modified>
  <cp:category/>
  <cp:version/>
  <cp:contentType/>
  <cp:contentStatus/>
</cp:coreProperties>
</file>